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parra\Documents\Planeación\Actualización procedimientos 2025\Ejercicios retroalimentación\Ajustes posteriores reunión sindicatos 10072025\"/>
    </mc:Choice>
  </mc:AlternateContent>
  <bookViews>
    <workbookView xWindow="0" yWindow="0" windowWidth="28800" windowHeight="11835" firstSheet="1" activeTab="3"/>
  </bookViews>
  <sheets>
    <sheet name="Instrumento de Planeación" sheetId="1" r:id="rId1"/>
    <sheet name="Ej. Instrumento  de Planeación" sheetId="4" r:id="rId2"/>
    <sheet name="Instructivo Materialidad" sheetId="5" r:id="rId3"/>
    <sheet name="Materialidad y Concepto" sheetId="3" r:id="rId4"/>
    <sheet name="tablas" sheetId="2" state="hidden" r:id="rId5"/>
  </sheets>
  <externalReferences>
    <externalReference r:id="rId6"/>
  </externalReferences>
  <definedNames>
    <definedName name="OLE_LINK1" localSheetId="2">'Instructivo Materialidad'!#REF!</definedName>
    <definedName name="proyecto" hidden="1">#REF!</definedName>
    <definedName name="Tablaimpacto">tablas!$F$95:$G$195</definedName>
    <definedName name="Timpacto">[1]tablas!$C$98:$D$198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3" l="1"/>
  <c r="D20" i="3" l="1"/>
  <c r="G39" i="3" l="1"/>
  <c r="F39" i="3"/>
  <c r="E39" i="3"/>
  <c r="H39" i="3"/>
  <c r="I39" i="3"/>
  <c r="J39" i="3"/>
  <c r="K39" i="3"/>
  <c r="L39" i="3"/>
  <c r="M39" i="3"/>
  <c r="N39" i="3"/>
  <c r="N51" i="3" l="1"/>
  <c r="I51" i="3"/>
  <c r="J51" i="3"/>
  <c r="K51" i="3"/>
  <c r="L51" i="3"/>
  <c r="M51" i="3"/>
  <c r="D51" i="3"/>
  <c r="D34" i="3"/>
  <c r="D32" i="3"/>
  <c r="D31" i="3"/>
  <c r="D45" i="3"/>
  <c r="U367" i="2" l="1"/>
  <c r="U368" i="2"/>
  <c r="U369" i="2"/>
  <c r="U364" i="2"/>
  <c r="U365" i="2"/>
  <c r="U366" i="2"/>
  <c r="U362" i="2"/>
  <c r="U363" i="2"/>
  <c r="U358" i="2"/>
  <c r="U359" i="2"/>
  <c r="U360" i="2"/>
  <c r="U361" i="2"/>
  <c r="U354" i="2"/>
  <c r="U355" i="2"/>
  <c r="U356" i="2"/>
  <c r="U357" i="2"/>
  <c r="U353" i="2"/>
  <c r="U352" i="2"/>
  <c r="U351" i="2"/>
  <c r="U350" i="2"/>
  <c r="U349" i="2"/>
  <c r="U348" i="2"/>
  <c r="U347" i="2"/>
  <c r="U346" i="2"/>
  <c r="U345" i="2"/>
  <c r="U344" i="2"/>
  <c r="U343" i="2"/>
  <c r="U342" i="2"/>
  <c r="U341" i="2"/>
  <c r="U340" i="2"/>
  <c r="U339" i="2"/>
  <c r="U338" i="2"/>
  <c r="D42" i="3" l="1"/>
  <c r="E45" i="3"/>
  <c r="E42" i="3"/>
  <c r="E40" i="3"/>
  <c r="D40" i="3"/>
  <c r="D43" i="3" l="1"/>
  <c r="D46" i="3" s="1"/>
  <c r="D47" i="3" s="1"/>
  <c r="D48" i="3" s="1"/>
  <c r="E43" i="3"/>
  <c r="E34" i="3"/>
  <c r="F34" i="3"/>
  <c r="G34" i="3"/>
  <c r="H34" i="3"/>
  <c r="I34" i="3"/>
  <c r="J34" i="3"/>
  <c r="K34" i="3"/>
  <c r="L34" i="3"/>
  <c r="M34" i="3"/>
  <c r="N34" i="3"/>
  <c r="E46" i="3" l="1"/>
  <c r="E47" i="3" s="1"/>
  <c r="E48" i="3" s="1"/>
  <c r="F45" i="3"/>
  <c r="G45" i="3"/>
  <c r="H45" i="3"/>
  <c r="I45" i="3"/>
  <c r="J45" i="3"/>
  <c r="K45" i="3"/>
  <c r="L45" i="3"/>
  <c r="M45" i="3"/>
  <c r="N45" i="3"/>
  <c r="F40" i="3"/>
  <c r="G40" i="3"/>
  <c r="H40" i="3"/>
  <c r="I40" i="3"/>
  <c r="J40" i="3"/>
  <c r="K40" i="3"/>
  <c r="M40" i="3"/>
  <c r="N40" i="3"/>
  <c r="F42" i="3"/>
  <c r="G42" i="3"/>
  <c r="H42" i="3"/>
  <c r="I42" i="3"/>
  <c r="J42" i="3"/>
  <c r="K42" i="3"/>
  <c r="L42" i="3"/>
  <c r="M42" i="3"/>
  <c r="N42" i="3"/>
  <c r="L40" i="3"/>
  <c r="K43" i="3" l="1"/>
  <c r="K46" i="3" s="1"/>
  <c r="K47" i="3" s="1"/>
  <c r="K48" i="3" s="1"/>
  <c r="H43" i="3"/>
  <c r="H46" i="3" s="1"/>
  <c r="H47" i="3" s="1"/>
  <c r="H48" i="3" s="1"/>
  <c r="I43" i="3"/>
  <c r="I46" i="3" s="1"/>
  <c r="I47" i="3" s="1"/>
  <c r="I48" i="3" s="1"/>
  <c r="J43" i="3"/>
  <c r="J46" i="3" s="1"/>
  <c r="J47" i="3" s="1"/>
  <c r="J48" i="3" s="1"/>
  <c r="M43" i="3"/>
  <c r="M46" i="3" s="1"/>
  <c r="M47" i="3" s="1"/>
  <c r="M48" i="3" s="1"/>
  <c r="L43" i="3"/>
  <c r="L46" i="3" s="1"/>
  <c r="L47" i="3" s="1"/>
  <c r="L48" i="3" s="1"/>
  <c r="G43" i="3"/>
  <c r="G46" i="3" s="1"/>
  <c r="G47" i="3" s="1"/>
  <c r="G48" i="3" s="1"/>
  <c r="F43" i="3"/>
  <c r="F46" i="3" s="1"/>
  <c r="F47" i="3" s="1"/>
  <c r="F48" i="3" s="1"/>
  <c r="N43" i="3"/>
  <c r="N46" i="3" s="1"/>
  <c r="N47" i="3" s="1"/>
  <c r="N48" i="3" s="1"/>
  <c r="I8" i="3"/>
  <c r="I7" i="3"/>
  <c r="I6" i="3"/>
  <c r="I5" i="3"/>
  <c r="D8" i="3"/>
  <c r="D7" i="3"/>
  <c r="D6" i="3"/>
  <c r="D5" i="3"/>
  <c r="B5" i="1"/>
  <c r="D4" i="3" s="1"/>
  <c r="H20" i="3"/>
  <c r="H51" i="3" s="1"/>
  <c r="G20" i="3"/>
  <c r="G51" i="3" s="1"/>
  <c r="F20" i="3"/>
  <c r="E20" i="3"/>
  <c r="G57" i="3" l="1"/>
  <c r="G56" i="3"/>
  <c r="G53" i="3"/>
  <c r="G52" i="3"/>
  <c r="G55" i="3"/>
  <c r="G54" i="3"/>
  <c r="G58" i="3"/>
  <c r="M56" i="3"/>
  <c r="J54" i="3"/>
  <c r="I58" i="3"/>
  <c r="L56" i="3"/>
  <c r="J53" i="3"/>
  <c r="K57" i="3"/>
  <c r="K53" i="3"/>
  <c r="J56" i="3"/>
  <c r="K56" i="3"/>
  <c r="K58" i="3"/>
  <c r="K55" i="3"/>
  <c r="K52" i="3"/>
  <c r="J58" i="3"/>
  <c r="I55" i="3"/>
  <c r="I52" i="3"/>
  <c r="I54" i="3"/>
  <c r="K54" i="3"/>
  <c r="I57" i="3"/>
  <c r="J57" i="3"/>
  <c r="I56" i="3"/>
  <c r="J52" i="3"/>
  <c r="I53" i="3"/>
  <c r="J55" i="3"/>
  <c r="D54" i="3"/>
  <c r="D55" i="3"/>
  <c r="D53" i="3"/>
  <c r="D58" i="3"/>
  <c r="D57" i="3"/>
  <c r="D52" i="3"/>
  <c r="D56" i="3"/>
  <c r="N56" i="3"/>
  <c r="H54" i="3"/>
  <c r="H55" i="3"/>
  <c r="H57" i="3"/>
  <c r="H56" i="3"/>
  <c r="H58" i="3"/>
  <c r="H53" i="3"/>
  <c r="H52" i="3"/>
  <c r="N52" i="3"/>
  <c r="E51" i="3"/>
  <c r="F51" i="3"/>
  <c r="E52" i="3" l="1"/>
  <c r="E57" i="3"/>
  <c r="E54" i="3"/>
  <c r="E56" i="3"/>
  <c r="E58" i="3"/>
  <c r="E53" i="3"/>
  <c r="E55" i="3"/>
  <c r="F52" i="3"/>
  <c r="F56" i="3"/>
  <c r="F58" i="3"/>
  <c r="F54" i="3"/>
  <c r="F53" i="3"/>
  <c r="F55" i="3"/>
  <c r="F57" i="3"/>
  <c r="P46" i="3"/>
  <c r="R57" i="3" s="1"/>
  <c r="N58" i="3"/>
  <c r="N53" i="3"/>
  <c r="N54" i="3"/>
  <c r="N55" i="3"/>
  <c r="N57" i="3"/>
  <c r="L27" i="2"/>
  <c r="C16" i="3" s="1"/>
  <c r="L28" i="2"/>
  <c r="Q52" i="3" l="1"/>
  <c r="L54" i="3"/>
  <c r="L52" i="3"/>
  <c r="L58" i="3"/>
  <c r="M55" i="3"/>
  <c r="M52" i="3"/>
  <c r="M58" i="3"/>
  <c r="M53" i="3"/>
  <c r="M57" i="3"/>
  <c r="L57" i="3"/>
  <c r="M54" i="3"/>
  <c r="O54" i="3" s="1"/>
  <c r="L55" i="3"/>
  <c r="L53" i="3"/>
  <c r="O52" i="3" l="1"/>
  <c r="O55" i="3"/>
  <c r="O53" i="3"/>
  <c r="O57" i="3"/>
  <c r="O56" i="3"/>
  <c r="O58" i="3"/>
  <c r="E32" i="3"/>
  <c r="F32" i="3"/>
  <c r="G32" i="3"/>
  <c r="H32" i="3"/>
  <c r="I32" i="3"/>
  <c r="J32" i="3"/>
  <c r="K32" i="3"/>
  <c r="L32" i="3"/>
  <c r="M32" i="3"/>
  <c r="N32" i="3"/>
  <c r="E31" i="3"/>
  <c r="F31" i="3"/>
  <c r="G31" i="3"/>
  <c r="H31" i="3"/>
  <c r="I31" i="3"/>
  <c r="J31" i="3"/>
  <c r="K31" i="3"/>
  <c r="L31" i="3"/>
  <c r="M31" i="3"/>
  <c r="N31" i="3"/>
  <c r="J53" i="2"/>
  <c r="J52" i="2"/>
  <c r="J51" i="2"/>
  <c r="J50" i="2"/>
  <c r="J49" i="2"/>
  <c r="D16" i="3"/>
  <c r="L29" i="2"/>
  <c r="E16" i="3" s="1"/>
  <c r="L30" i="2"/>
  <c r="F16" i="3" s="1"/>
</calcChain>
</file>

<file path=xl/comments1.xml><?xml version="1.0" encoding="utf-8"?>
<comments xmlns="http://schemas.openxmlformats.org/spreadsheetml/2006/main">
  <authors>
    <author>Admin</author>
  </authors>
  <commentList>
    <comment ref="B4" authorId="0" shapeId="0">
      <text>
        <r>
          <rPr>
            <b/>
            <sz val="9"/>
            <color indexed="81"/>
            <rFont val="Tahoma"/>
            <family val="2"/>
          </rPr>
          <t>Lista desplegable</t>
        </r>
      </text>
    </comment>
    <comment ref="B5" authorId="0" shapeId="0">
      <text>
        <r>
          <rPr>
            <b/>
            <sz val="9"/>
            <color indexed="81"/>
            <rFont val="Tahoma"/>
            <family val="2"/>
          </rPr>
          <t>No se diligencia, resultado sale en automático.</t>
        </r>
      </text>
    </comment>
    <comment ref="B6" authorId="0" shapeId="0">
      <text>
        <r>
          <rPr>
            <b/>
            <sz val="9"/>
            <color indexed="81"/>
            <rFont val="Tahoma"/>
            <family val="2"/>
          </rPr>
          <t>Favor diligenciar los datos generales de la auditoría.</t>
        </r>
      </text>
    </comment>
    <comment ref="B7" authorId="0" shapeId="0">
      <text>
        <r>
          <rPr>
            <b/>
            <sz val="9"/>
            <color indexed="81"/>
            <rFont val="Tahoma"/>
            <family val="2"/>
          </rPr>
          <t>Favor diligenciar los datos generales de la auditoría.</t>
        </r>
      </text>
    </comment>
    <comment ref="E7" authorId="0" shapeId="0">
      <text>
        <r>
          <rPr>
            <b/>
            <sz val="9"/>
            <color indexed="81"/>
            <rFont val="Tahoma"/>
            <family val="2"/>
          </rPr>
          <t>Favor diligenciar los datos generales de la auditoría.</t>
        </r>
      </text>
    </comment>
    <comment ref="B8" authorId="0" shapeId="0">
      <text>
        <r>
          <rPr>
            <b/>
            <sz val="9"/>
            <color indexed="81"/>
            <rFont val="Tahoma"/>
            <family val="2"/>
          </rPr>
          <t>AFavor diligenciar los datos generales de la auditoría.</t>
        </r>
      </text>
    </comment>
    <comment ref="E8" authorId="0" shapeId="0">
      <text>
        <r>
          <rPr>
            <b/>
            <sz val="9"/>
            <color indexed="81"/>
            <rFont val="Tahoma"/>
            <family val="2"/>
          </rPr>
          <t>Favor diligenciar los datos generales de la auditoría.</t>
        </r>
      </text>
    </comment>
    <comment ref="B10" authorId="0" shapeId="0">
      <text>
        <r>
          <rPr>
            <b/>
            <sz val="9"/>
            <color indexed="81"/>
            <rFont val="Tahoma"/>
            <family val="2"/>
          </rPr>
          <t>Favor diligenciar los datos generales de la auditoría.</t>
        </r>
      </text>
    </comment>
    <comment ref="B11" authorId="0" shapeId="0">
      <text>
        <r>
          <rPr>
            <b/>
            <sz val="9"/>
            <color indexed="81"/>
            <rFont val="Tahoma"/>
            <family val="2"/>
          </rPr>
          <t>Favor diligenciar los datos generales de la auditoría.</t>
        </r>
      </text>
    </comment>
  </commentList>
</comments>
</file>

<file path=xl/comments2.xml><?xml version="1.0" encoding="utf-8"?>
<comments xmlns="http://schemas.openxmlformats.org/spreadsheetml/2006/main">
  <authors>
    <author>USER</author>
    <author>Admin</author>
    <author>Jaison Julio López</author>
    <author>contrabog</author>
  </authors>
  <commentList>
    <comment ref="D22" authorId="0" shapeId="0">
      <text>
        <r>
          <rPr>
            <b/>
            <sz val="9"/>
            <color indexed="81"/>
            <rFont val="Tahoma"/>
            <family val="2"/>
          </rPr>
          <t>USER:</t>
        </r>
        <r>
          <rPr>
            <sz val="9"/>
            <color indexed="81"/>
            <rFont val="Tahoma"/>
            <family val="2"/>
          </rPr>
          <t xml:space="preserve">
lista desplegable</t>
        </r>
      </text>
    </comment>
    <comment ref="D24" authorId="0" shapeId="0">
      <text>
        <r>
          <rPr>
            <b/>
            <sz val="9"/>
            <color indexed="81"/>
            <rFont val="Tahoma"/>
            <family val="2"/>
          </rPr>
          <t>USER:</t>
        </r>
        <r>
          <rPr>
            <sz val="9"/>
            <color indexed="81"/>
            <rFont val="Tahoma"/>
            <family val="2"/>
          </rPr>
          <t xml:space="preserve">
Lista desplegable</t>
        </r>
      </text>
    </comment>
    <comment ref="D26" authorId="0" shapeId="0">
      <text>
        <r>
          <rPr>
            <b/>
            <sz val="9"/>
            <color indexed="81"/>
            <rFont val="Tahoma"/>
            <family val="2"/>
          </rPr>
          <t>USER:</t>
        </r>
        <r>
          <rPr>
            <sz val="9"/>
            <color indexed="81"/>
            <rFont val="Tahoma"/>
            <family val="2"/>
          </rPr>
          <t xml:space="preserve">
Lista Desplegable</t>
        </r>
      </text>
    </comment>
    <comment ref="D28" authorId="1" shapeId="0">
      <text>
        <r>
          <rPr>
            <b/>
            <sz val="9"/>
            <color indexed="81"/>
            <rFont val="Tahoma"/>
            <family val="2"/>
          </rPr>
          <t>Si ell tipo de materialidad seleccionada es Cuantitativa favor digite el valor del recursos a auditar; de lo contrariodeje este espacio en blanco.</t>
        </r>
      </text>
    </comment>
    <comment ref="D29" authorId="0" shapeId="0">
      <text>
        <r>
          <rPr>
            <b/>
            <sz val="9"/>
            <color indexed="81"/>
            <rFont val="Tahoma"/>
            <family val="2"/>
          </rPr>
          <t>USER:</t>
        </r>
        <r>
          <rPr>
            <sz val="9"/>
            <color indexed="81"/>
            <rFont val="Tahoma"/>
            <family val="2"/>
          </rPr>
          <t xml:space="preserve">
Lista desplegable</t>
        </r>
      </text>
    </comment>
    <comment ref="D30" authorId="0" shapeId="0">
      <text>
        <r>
          <rPr>
            <sz val="9"/>
            <color indexed="81"/>
            <rFont val="Tahoma"/>
            <family val="2"/>
          </rPr>
          <t>Lista Desplegable; favor seleccione el nivel de riesgo a usar</t>
        </r>
      </text>
    </comment>
    <comment ref="D31" authorId="2" shapeId="0">
      <text>
        <r>
          <rPr>
            <b/>
            <sz val="9"/>
            <color indexed="81"/>
            <rFont val="Tahoma"/>
            <family val="2"/>
          </rPr>
          <t>Sección automatica, no requiere ningún diligenciamiento.</t>
        </r>
      </text>
    </comment>
    <comment ref="D32" authorId="2" shapeId="0">
      <text>
        <r>
          <rPr>
            <b/>
            <sz val="9"/>
            <color indexed="81"/>
            <rFont val="Tahoma"/>
            <family val="2"/>
          </rPr>
          <t>Sección automatica, no requiere ningún diligenciamiento.</t>
        </r>
      </text>
    </comment>
    <comment ref="D33" authorId="1" shapeId="0">
      <text>
        <r>
          <rPr>
            <b/>
            <sz val="9"/>
            <color indexed="81"/>
            <rFont val="Tahoma"/>
            <family val="2"/>
          </rPr>
          <t>De acuerdo al tipo de riesgo establecido, sumado a los rangos mínimos y máximos de la materialidad establecida, favor digite el porcentaje de materialidad a usar.</t>
        </r>
        <r>
          <rPr>
            <sz val="9"/>
            <color indexed="81"/>
            <rFont val="Tahoma"/>
            <family val="2"/>
          </rPr>
          <t xml:space="preserve">
</t>
        </r>
      </text>
    </comment>
    <comment ref="D34" authorId="1" shapeId="0">
      <text>
        <r>
          <rPr>
            <b/>
            <sz val="9"/>
            <color indexed="81"/>
            <rFont val="Tahoma"/>
            <family val="2"/>
          </rPr>
          <t>Sección automatica, no requiere ningún diligenciamiento.</t>
        </r>
      </text>
    </comment>
    <comment ref="D35" authorId="0" shapeId="0">
      <text>
        <r>
          <rPr>
            <b/>
            <sz val="9"/>
            <color indexed="81"/>
            <rFont val="Tahoma"/>
            <family val="2"/>
          </rPr>
          <t>USER:</t>
        </r>
        <r>
          <rPr>
            <sz val="9"/>
            <color indexed="81"/>
            <rFont val="Tahoma"/>
            <family val="2"/>
          </rPr>
          <t xml:space="preserve">
Lista desplegable</t>
        </r>
      </text>
    </comment>
    <comment ref="D36" authorId="0" shapeId="0">
      <text>
        <r>
          <rPr>
            <b/>
            <sz val="9"/>
            <color indexed="81"/>
            <rFont val="Tahoma"/>
            <family val="2"/>
          </rPr>
          <t>USER:</t>
        </r>
        <r>
          <rPr>
            <sz val="9"/>
            <color indexed="81"/>
            <rFont val="Tahoma"/>
            <family val="2"/>
          </rPr>
          <t xml:space="preserve">
&gt;Lista desplegable</t>
        </r>
      </text>
    </comment>
    <comment ref="D37" authorId="3" shapeId="0">
      <text>
        <r>
          <rPr>
            <b/>
            <sz val="9"/>
            <color indexed="81"/>
            <rFont val="Tahoma"/>
            <family val="2"/>
          </rPr>
          <t>contrabog:</t>
        </r>
        <r>
          <rPr>
            <sz val="9"/>
            <color indexed="81"/>
            <rFont val="Tahoma"/>
            <family val="2"/>
          </rPr>
          <t xml:space="preserve">
Lista desplegable</t>
        </r>
      </text>
    </comment>
    <comment ref="D38" authorId="2" shapeId="0">
      <text>
        <r>
          <rPr>
            <b/>
            <sz val="9"/>
            <color indexed="81"/>
            <rFont val="Tahoma"/>
            <family val="2"/>
          </rPr>
          <t>Favor digitar el Valor $ (cuantitativo) o Porcentaje % (cualitativo) de la Incorrección, desviaciones e incumplimientos si aplica, de lo contrario deje esta celda en blanco.</t>
        </r>
      </text>
    </comment>
    <comment ref="D39" authorId="2" shapeId="0">
      <text>
        <r>
          <rPr>
            <b/>
            <sz val="9"/>
            <color indexed="81"/>
            <rFont val="Tahoma"/>
            <family val="2"/>
          </rPr>
          <t>Sección automatica, no requiere ningún diligenciamiento.</t>
        </r>
      </text>
    </comment>
    <comment ref="D43" authorId="2" shapeId="0">
      <text>
        <r>
          <rPr>
            <b/>
            <sz val="9"/>
            <color indexed="81"/>
            <rFont val="Tahoma"/>
            <family val="2"/>
          </rPr>
          <t>Sección automatica, no requiere ningún diligenciamiento.</t>
        </r>
      </text>
    </comment>
    <comment ref="D44" authorId="3" shapeId="0">
      <text>
        <r>
          <rPr>
            <b/>
            <sz val="9"/>
            <color indexed="81"/>
            <rFont val="Tahoma"/>
            <family val="2"/>
          </rPr>
          <t>Por favor seleccione de la lista desplegable la calificación otorgada al impacto o beneficio social.</t>
        </r>
      </text>
    </comment>
    <comment ref="D46" authorId="2" shapeId="0">
      <text>
        <r>
          <rPr>
            <b/>
            <sz val="9"/>
            <color indexed="81"/>
            <rFont val="Tahoma"/>
            <family val="2"/>
          </rPr>
          <t>Sección automatica, no requiere ningún diligenciamiento.</t>
        </r>
      </text>
    </comment>
    <comment ref="D47" authorId="2" shapeId="0">
      <text>
        <r>
          <rPr>
            <b/>
            <sz val="9"/>
            <color indexed="81"/>
            <rFont val="Tahoma"/>
            <family val="2"/>
          </rPr>
          <t>Sección automatica, no requiere ningún diligenciamiento.</t>
        </r>
      </text>
    </comment>
    <comment ref="D48" authorId="2" shapeId="0">
      <text>
        <r>
          <rPr>
            <b/>
            <sz val="9"/>
            <color indexed="81"/>
            <rFont val="Tahoma"/>
            <family val="2"/>
          </rPr>
          <t>Sección automatica, no requiere ningún diligenciamiento.</t>
        </r>
      </text>
    </comment>
  </commentList>
</comments>
</file>

<file path=xl/comments3.xml><?xml version="1.0" encoding="utf-8"?>
<comments xmlns="http://schemas.openxmlformats.org/spreadsheetml/2006/main">
  <authors>
    <author>Contraloria</author>
  </authors>
  <commentList>
    <comment ref="C25" authorId="0" shapeId="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<sst xmlns="http://schemas.openxmlformats.org/spreadsheetml/2006/main" count="1155" uniqueCount="549">
  <si>
    <t>SECTOR:</t>
  </si>
  <si>
    <t>Código Auditoría:</t>
  </si>
  <si>
    <t>Vigencia(s) o Período auditado:</t>
  </si>
  <si>
    <r>
      <rPr>
        <b/>
        <sz val="10"/>
        <color rgb="FF000000"/>
        <rFont val="Arial"/>
        <family val="2"/>
      </rPr>
      <t xml:space="preserve">Fecha de elaboración: </t>
    </r>
    <r>
      <rPr>
        <b/>
        <sz val="10"/>
        <color rgb="FFA6A6A6"/>
        <rFont val="Arial"/>
        <family val="2"/>
      </rPr>
      <t>DD/MM/AAAA</t>
    </r>
  </si>
  <si>
    <t>REFERENCIA</t>
  </si>
  <si>
    <t>Líder de auditoría:</t>
  </si>
  <si>
    <t>Fecha de elaboración:</t>
  </si>
  <si>
    <t>Supervisor:</t>
  </si>
  <si>
    <t>Fecha de revisión:</t>
  </si>
  <si>
    <r>
      <rPr>
        <b/>
        <sz val="10"/>
        <color rgb="FF000000"/>
        <rFont val="Arial"/>
        <family val="2"/>
      </rPr>
      <t xml:space="preserve">Instructivo: </t>
    </r>
    <r>
      <rPr>
        <sz val="10"/>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</si>
  <si>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r>
      <rPr>
        <b/>
        <sz val="9"/>
        <color rgb="FF000000"/>
        <rFont val="Arial"/>
        <family val="2"/>
      </rPr>
      <t xml:space="preserve">Tema o Asunto a Auditar: </t>
    </r>
    <r>
      <rPr>
        <b/>
        <sz val="9"/>
        <color rgb="FFA6A6A6"/>
        <rFont val="Arial"/>
        <family val="2"/>
      </rPr>
      <t>Nombre de la Auditoría seleccionado y aprobado</t>
    </r>
  </si>
  <si>
    <r>
      <rPr>
        <b/>
        <sz val="9"/>
        <color rgb="FF000000"/>
        <rFont val="Arial"/>
        <family val="2"/>
      </rPr>
      <t xml:space="preserve">Enfoque general de la Auditoría: </t>
    </r>
    <r>
      <rPr>
        <b/>
        <sz val="9"/>
        <color rgb="FFA6A6A6"/>
        <rFont val="Arial"/>
        <family val="2"/>
      </rPr>
      <t>Se registra el enfoque seleccionado de acuerdo al tema o asunto a Auditar (Orientado al Sistema, Orientado a Resultados, Orientado al Problema) teniendo en cuenta lo indicado en el numeral 3.2.3.2 Definir el enfoque de la Guía de Auditoría de Desempeño PVCGF-05-08</t>
    </r>
  </si>
  <si>
    <t>Objetivo de la Auditoría:</t>
  </si>
  <si>
    <r>
      <rPr>
        <b/>
        <sz val="9"/>
        <color rgb="FF000000"/>
        <rFont val="Arial"/>
        <family val="2"/>
      </rPr>
      <t xml:space="preserve">Cuestión básica o problema: </t>
    </r>
    <r>
      <rPr>
        <sz val="9"/>
        <color rgb="FFA6A6A6"/>
        <rFont val="Arial"/>
        <family val="2"/>
      </rPr>
      <t xml:space="preserve">Se trata de establecer la problemática de investigación o situación a la que los y a la que los auditores se proponen dar respuesta. Se debe contextualizar la situación teniendo en cuenta el ¿Dónde?, ¿Cuándo? y ¿Cómo?. 
</t>
    </r>
  </si>
  <si>
    <t>Aspecto Clave (significativo):</t>
  </si>
  <si>
    <t>Principio(s):</t>
  </si>
  <si>
    <t>Objetivo Específico:</t>
  </si>
  <si>
    <t>Preguntas o hipótesis</t>
  </si>
  <si>
    <t>Fuente de Criterio</t>
  </si>
  <si>
    <t>Criterios</t>
  </si>
  <si>
    <t>Información requerida</t>
  </si>
  <si>
    <t>Fuentes de información</t>
  </si>
  <si>
    <t>Procedimientos para la recopilación de datos</t>
  </si>
  <si>
    <t>Procedimientos para el análisis de datos</t>
  </si>
  <si>
    <t>Limitaciones</t>
  </si>
  <si>
    <t>Qué permitirá decir el análisis</t>
  </si>
  <si>
    <t>¿Qué queremos saber?</t>
  </si>
  <si>
    <t>¿Origen del Criterio en qué nos Basamos?</t>
  </si>
  <si>
    <t>¿En qué nos Basamos?</t>
  </si>
  <si>
    <t>¿De dónde Obtendremos las Pruebas?</t>
  </si>
  <si>
    <t>¿Cómo Obtendremos las Pruebas?</t>
  </si>
  <si>
    <t>¿Qué Pruebas darán Respuesta a la Pregunta?</t>
  </si>
  <si>
    <t>¿Qué  Limita el desarrollo del procedimiento?</t>
  </si>
  <si>
    <t>¿Qué Haremos con ellas una vez Obtenidas?</t>
  </si>
  <si>
    <t xml:space="preserve">El enunciado de las preguntas de auditoría reviste mucha importancia para ésta y debe basarse en consideraciones racionales y objetivas. </t>
  </si>
  <si>
    <t>Especificar la fuente de los criterios para abordar la pregunta y sub-pregunta de la auditoría</t>
  </si>
  <si>
    <t>Especificar los criterios para abordar la pregunta y sub-pregunta de la auditoría</t>
  </si>
  <si>
    <t>Identificar la información necesaria para responder a la pregunta de auditoría</t>
  </si>
  <si>
    <t>Identificar las fuentes de cada elemento de información</t>
  </si>
  <si>
    <t>Identificar las técnicas de recopilación de datos que se van a usar y describir los procedimientos respectivos</t>
  </si>
  <si>
    <t>Identificar las técnicas que se van a usar en el análisis de datos y describir los respectivos procedimientos</t>
  </si>
  <si>
    <t>Especificar las limitaciones en cuanto a:</t>
  </si>
  <si>
    <t>Aclarar con precisión qué conclusiones o resultados pueden alcanzarse</t>
  </si>
  <si>
    <t>Aspecto clave (significativo):</t>
  </si>
  <si>
    <t>OBJETIVO 4</t>
  </si>
  <si>
    <t>OBJETIVO 5</t>
  </si>
  <si>
    <t>Auditores:</t>
  </si>
  <si>
    <t>Personal de Apoyo</t>
  </si>
  <si>
    <t>Observaciones del Líder</t>
  </si>
  <si>
    <t>Gerente - Líder:</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</si>
  <si>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</si>
  <si>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</si>
  <si>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</si>
  <si>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</si>
  <si>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</si>
  <si>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</si>
  <si>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MATERIALIDAD Y ANÁLISIS PARA CONCEPTO AUDITORÍA DE DESEMPEÑO</t>
  </si>
  <si>
    <t>Dirección Sector:</t>
  </si>
  <si>
    <t>Sujeto de Control auditado:</t>
  </si>
  <si>
    <t>Asunto o Tema a auditar:</t>
  </si>
  <si>
    <t>Vigencia Auditada:</t>
  </si>
  <si>
    <t>Auditor Líder:</t>
  </si>
  <si>
    <t>Fecha de revisión</t>
  </si>
  <si>
    <t>MATERIALIDAD O IMPORTANCIA RELATIVA DEL ASUNTO</t>
  </si>
  <si>
    <t xml:space="preserve">La materialidad de un tema de auditoría debe tener en cuenta la magnitud de sus efectos. Dependerá de si la actividad presenta comparativamente desviaciones (menores o mayores)o incumplimentos importantes  y si las deficiencias en el proceso o subproceso en cuestión que pudiera influir en otras actividades dentro del programa, proyecto o meta por auditar. Una cuestión se considerará de importancia significativa cuando el tema sea relevante y donde las acciones de mejora tengan un impacto significativo. Habrá menos materialidad o relevancia relativa donde la actividad sea de naturaleza rutinaria y el impacto del pobre desempeño pudiera estar restringido a un área pequeña o de índole mínima. (ISSAI 300)
</t>
  </si>
  <si>
    <t>RANGOS DE PORCENTAJE DE MATERIALIDAD SEGÚN RIESGO</t>
  </si>
  <si>
    <t>NIVEL DE RIESGO</t>
  </si>
  <si>
    <t>Bajo</t>
  </si>
  <si>
    <t>Medio</t>
  </si>
  <si>
    <t>Alto</t>
  </si>
  <si>
    <t>Crítico</t>
  </si>
  <si>
    <t>RANGO DE MATERIALIDAD</t>
  </si>
  <si>
    <t>MATERIALIDAD Y CONCEPTO DE AUDITORÍA DE DESEMPEÑO</t>
  </si>
  <si>
    <t>ESQUEMA DE LA AUDITORÍA</t>
  </si>
  <si>
    <t>Clave 5</t>
  </si>
  <si>
    <t>Clave 6</t>
  </si>
  <si>
    <t>Clave 7</t>
  </si>
  <si>
    <t>Clave 8</t>
  </si>
  <si>
    <t>Clave 9</t>
  </si>
  <si>
    <t>Clave 10</t>
  </si>
  <si>
    <t>Clave 11</t>
  </si>
  <si>
    <t>Economía</t>
  </si>
  <si>
    <t>Eficacia</t>
  </si>
  <si>
    <t>Economía, Eficacia y Eficiencia</t>
  </si>
  <si>
    <t>Eficacia y Eficiencia</t>
  </si>
  <si>
    <t>Equidad</t>
  </si>
  <si>
    <t>Costos Ambientales</t>
  </si>
  <si>
    <t>Pregunta 1.3</t>
  </si>
  <si>
    <t>Pregunta 2.1</t>
  </si>
  <si>
    <t>Pregunta 2.2</t>
  </si>
  <si>
    <t>Pregunta 3.2</t>
  </si>
  <si>
    <t>Pregunta 3.3</t>
  </si>
  <si>
    <t>Pregunta 4.1</t>
  </si>
  <si>
    <t>Pregunta 5.1</t>
  </si>
  <si>
    <t>Pregunta 5.2</t>
  </si>
  <si>
    <t xml:space="preserve">Problema </t>
  </si>
  <si>
    <t>Tipo de Materialidad</t>
  </si>
  <si>
    <t>Cuantitativa</t>
  </si>
  <si>
    <t>Cualitativa</t>
  </si>
  <si>
    <t>Percepción de inseguridad</t>
  </si>
  <si>
    <t>Condición para que sea material o de importancia relativa</t>
  </si>
  <si>
    <t>Matriz de riesgos y controles</t>
  </si>
  <si>
    <t xml:space="preserve">Trabajo previo de auditoría </t>
  </si>
  <si>
    <t xml:space="preserve">Alta sensibilidad política </t>
  </si>
  <si>
    <t>ANÁLISIS PARA CONCEPTO</t>
  </si>
  <si>
    <t>Desviaciones en el críterio evaluado</t>
  </si>
  <si>
    <t>Incumplimiento en la Ejecución de Metas</t>
  </si>
  <si>
    <t>Programación</t>
  </si>
  <si>
    <t>Implementación</t>
  </si>
  <si>
    <t>Resultado_e_impacto</t>
  </si>
  <si>
    <t>PRINCIPIOS EVALUADOS</t>
  </si>
  <si>
    <t>Eficiencia</t>
  </si>
  <si>
    <t>Desarrollo Sostenible</t>
  </si>
  <si>
    <t>ETAPA / ASPECTO</t>
  </si>
  <si>
    <t>ENFOQUE</t>
  </si>
  <si>
    <t>PRINCIPIOS</t>
  </si>
  <si>
    <t>FUENTE</t>
  </si>
  <si>
    <t>BASE</t>
  </si>
  <si>
    <t>SUBPROCESO</t>
  </si>
  <si>
    <t>Formulación_y_Diseño</t>
  </si>
  <si>
    <t>Resultado</t>
  </si>
  <si>
    <t xml:space="preserve">Proyecto de Inversión </t>
  </si>
  <si>
    <t>Recursos Asignados Plan Acción de Inversiones</t>
  </si>
  <si>
    <t>Definición del problema</t>
  </si>
  <si>
    <t>Sistema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</si>
  <si>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</si>
  <si>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</si>
  <si>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</si>
  <si>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</si>
  <si>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</si>
  <si>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</si>
  <si>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</si>
  <si>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</si>
  <si>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</si>
  <si>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</si>
  <si>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</si>
  <si>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</si>
  <si>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</si>
  <si>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Resultado, Sistema y Problema</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</si>
  <si>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</si>
  <si>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</si>
  <si>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</si>
  <si>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</si>
  <si>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</si>
  <si>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</si>
  <si>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</si>
  <si>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</si>
  <si>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</si>
  <si>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</si>
  <si>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</si>
  <si>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</si>
  <si>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</si>
  <si>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</si>
  <si>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</si>
  <si>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</si>
  <si>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</si>
  <si>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</si>
  <si>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Normas que rigen el funcionamiento del asunto auditado. </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</si>
  <si>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</si>
  <si>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</si>
  <si>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</si>
  <si>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</si>
  <si>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</si>
  <si>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</si>
  <si>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</si>
  <si>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</si>
  <si>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</si>
  <si>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</si>
  <si>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</si>
  <si>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</si>
  <si>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</si>
  <si>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</si>
  <si>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</si>
  <si>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</si>
  <si>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</si>
  <si>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</si>
  <si>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</si>
  <si>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</si>
  <si>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</si>
  <si>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</si>
  <si>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</si>
  <si>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</si>
  <si>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</si>
  <si>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</si>
  <si>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</si>
  <si>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</si>
  <si>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</si>
  <si>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</si>
  <si>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</si>
  <si>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</si>
  <si>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</si>
  <si>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Desviaciones en la Ejecución de Metas</t>
  </si>
  <si>
    <t>Recursos: Eficiencia</t>
  </si>
  <si>
    <t>Resultado de la vigencia actual</t>
  </si>
  <si>
    <t>Atrasos, afectación presupuestal  o población sin atender que afectan el cumplimiento de metas u objetivos (espacios de mejora)</t>
  </si>
  <si>
    <t>Administrativa, Disciplinaria y Penal</t>
  </si>
  <si>
    <t>Desviaciones en la Ejecución de Recursos</t>
  </si>
  <si>
    <t>Población: Eficacia Objetivos</t>
  </si>
  <si>
    <t>Sobre ejecución de metas u objetivos</t>
  </si>
  <si>
    <t>Administrativa, Disciplinaria, Penal y Fiscal</t>
  </si>
  <si>
    <t>NA</t>
  </si>
  <si>
    <t>Desviaciones en la Población atendida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</si>
  <si>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</si>
  <si>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</si>
  <si>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</si>
  <si>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</si>
  <si>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</si>
  <si>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</si>
  <si>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</si>
  <si>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</si>
  <si>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</si>
  <si>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</si>
  <si>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</si>
  <si>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</si>
  <si>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</si>
  <si>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</si>
  <si>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</si>
  <si>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</si>
  <si>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</si>
  <si>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</si>
  <si>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</si>
  <si>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</si>
  <si>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</si>
  <si>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</si>
  <si>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</si>
  <si>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</si>
  <si>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</si>
  <si>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</si>
  <si>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</si>
  <si>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</si>
  <si>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</si>
  <si>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</si>
  <si>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t>MATERIALIDAD DE PLANECIÓN - MP</t>
  </si>
  <si>
    <t xml:space="preserve">El PVCGF 05-05 está compuesto por las siguientes secciones: 
  </t>
  </si>
  <si>
    <t>INSTRUCTIVO MATERIALIDAD Y ANÁLISIS PARA CONCEPTO AUDITORÍA DE DESEMPEÑO</t>
  </si>
  <si>
    <t>2 . Rangos de Porcentaje de Materialidad según nivel de Riesgo</t>
  </si>
  <si>
    <t>Los rangos de materilaidad están preestablecidos y varian según el nivel de riesgo determinado.</t>
  </si>
  <si>
    <t>3.  Materialidad y Concepto de Auditoría de Desempeño</t>
  </si>
  <si>
    <t>En esta sección se distinguen 3 partes fundamentales:</t>
  </si>
  <si>
    <t>3.3. Análisis para Concepto:</t>
  </si>
  <si>
    <t>Pregunta o hipótesis:</t>
  </si>
  <si>
    <t>Clave 3 zzzzzz</t>
  </si>
  <si>
    <t>Clave 4 qqqqqqqq</t>
  </si>
  <si>
    <t>Hipótesis 3.1</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</si>
  <si>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</si>
  <si>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</si>
  <si>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</si>
  <si>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</si>
  <si>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</si>
  <si>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</si>
  <si>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</si>
  <si>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</si>
  <si>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</si>
  <si>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</si>
  <si>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</si>
  <si>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</si>
  <si>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</si>
  <si>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Código formato: PVCGF-05-05</t>
  </si>
  <si>
    <t>Sin Hallazgos</t>
  </si>
  <si>
    <r>
      <t xml:space="preserve">Tipo de Hallazgo
</t>
    </r>
    <r>
      <rPr>
        <sz val="11"/>
        <color theme="1"/>
        <rFont val="Arial"/>
        <family val="2"/>
      </rPr>
      <t>(lista desplegable)</t>
    </r>
  </si>
  <si>
    <t>Afectación por Tipo de Hallazgo</t>
  </si>
  <si>
    <t>Administrativo</t>
  </si>
  <si>
    <t>Con Posible Incidencia Disciplinaria</t>
  </si>
  <si>
    <t>Con Posible Incidencia Disciplinaria y Penal</t>
  </si>
  <si>
    <t>Con Posible Incidencia Penal</t>
  </si>
  <si>
    <t>Con Incidencia Fiscal y posible Disciplinaria</t>
  </si>
  <si>
    <t>Con Incidencia Fiscal y posible Penal</t>
  </si>
  <si>
    <t>Con Incidencia Fiscal y posible Disciplinaria y Penal</t>
  </si>
  <si>
    <t>Promedio solo de lo evaluado</t>
  </si>
  <si>
    <t>Tabla2118</t>
  </si>
  <si>
    <t>% Incorrecciones Desviaciones Incumplimientos</t>
  </si>
  <si>
    <t>Rango % de Cumplimiento</t>
  </si>
  <si>
    <t>No Aplica</t>
  </si>
  <si>
    <t>ok</t>
  </si>
  <si>
    <t xml:space="preserve">% Impacto y/o Beneficio Social </t>
  </si>
  <si>
    <t xml:space="preserve">Rango -% </t>
  </si>
  <si>
    <t>tabla19</t>
  </si>
  <si>
    <t>OBJETIVO 6</t>
  </si>
  <si>
    <t>OBJETIVO 7</t>
  </si>
  <si>
    <t>OBJETIVO 8</t>
  </si>
  <si>
    <t>OBJETIVO 9</t>
  </si>
  <si>
    <t>OBJETIVO 10</t>
  </si>
  <si>
    <t>OBJETIVO 11</t>
  </si>
  <si>
    <t>CALIFICACIÓN %</t>
  </si>
  <si>
    <t>DESFAVORABLE</t>
  </si>
  <si>
    <t>CON OBSERVACIONES</t>
  </si>
  <si>
    <t>FAVORABLE</t>
  </si>
  <si>
    <t>SUJETO(S) DE VIGILANCIA Y CONTROL:</t>
  </si>
  <si>
    <t>TEMA O ASUNTO A  AUDITAR:</t>
  </si>
  <si>
    <t>CÓDIGO</t>
  </si>
  <si>
    <t>DEPENDENCIA</t>
  </si>
  <si>
    <t>CONCATENADO</t>
  </si>
  <si>
    <t>SUJETOS DE CONTROL FISCAL</t>
  </si>
  <si>
    <t>REGIMEN</t>
  </si>
  <si>
    <t>INGRESOS</t>
  </si>
  <si>
    <t xml:space="preserve">DIRECCIÓN SECTOR SALUD </t>
  </si>
  <si>
    <t xml:space="preserve">100000 - DIRECCIÓN SECTOR SALUD </t>
  </si>
  <si>
    <t>1 - Fondo de Desarrollo Local de Usaquén</t>
  </si>
  <si>
    <t>FDL</t>
  </si>
  <si>
    <t>12101 - GERENCIA LOCAL USAQUÉN</t>
  </si>
  <si>
    <t>SI</t>
  </si>
  <si>
    <t xml:space="preserve">DIRECCIÓN SECTOR GOBIERNO </t>
  </si>
  <si>
    <t xml:space="preserve">110000 - DIRECCIÓN SECTOR GOBIERNO </t>
  </si>
  <si>
    <t>10 - Fondo de Desarrollo Local de Engativá</t>
  </si>
  <si>
    <t xml:space="preserve">12110 - GERENCIA LOCAL ENGATIVÁ </t>
  </si>
  <si>
    <t xml:space="preserve">DIRECCIÓN DE PARTICIPACIÓN CIUDADANA Y DESARROLLO LOCAL </t>
  </si>
  <si>
    <t xml:space="preserve">12000 - DIRECCIÓN DE PARTICIPACIÓN CIUDADANA Y DESARROLLO LOCAL </t>
  </si>
  <si>
    <t>100 - Concejo de Bogotá D.C.</t>
  </si>
  <si>
    <t>No tiene</t>
  </si>
  <si>
    <t>NO</t>
  </si>
  <si>
    <t xml:space="preserve">DIRECCIÓN SECTOR EQUIDAD Y GÉNERO </t>
  </si>
  <si>
    <t xml:space="preserve">120000 - DIRECCIÓN SECTOR EQUIDAD Y GÉNERO </t>
  </si>
  <si>
    <t>102 - Personería de Bogotá</t>
  </si>
  <si>
    <t>100% publica</t>
  </si>
  <si>
    <t>GERENCIA LOCAL USAQUÉN</t>
  </si>
  <si>
    <t>104 - Secretaría General de la Alcaldía Mayor de Bogotá, D.C. – SGAMB</t>
  </si>
  <si>
    <t xml:space="preserve">GERENCIA LOCAL CHAPINERO </t>
  </si>
  <si>
    <t xml:space="preserve">12102 - GERENCIA LOCAL CHAPINERO </t>
  </si>
  <si>
    <t>105 - Veeduría Distrital</t>
  </si>
  <si>
    <t>GERENCIA LOCAL SANTAFÉ</t>
  </si>
  <si>
    <t>12103 - GERENCIA LOCAL SANTAFÉ</t>
  </si>
  <si>
    <t>11 - Fondo de Desarrollo Local de Suba</t>
  </si>
  <si>
    <t xml:space="preserve">12111 - GERENCIA LOCAL SUBA </t>
  </si>
  <si>
    <t xml:space="preserve">GERENCIA LOCAL SAN CRISTÓBAL </t>
  </si>
  <si>
    <t xml:space="preserve">12104 - GERENCIA LOCAL SAN CRISTÓBAL </t>
  </si>
  <si>
    <t>110 - Secretaría Distrital de Gobierno – SDG</t>
  </si>
  <si>
    <t xml:space="preserve">GERENCIA LOCAL USME </t>
  </si>
  <si>
    <t xml:space="preserve">12105 - GERENCIA LOCAL USME </t>
  </si>
  <si>
    <t>111 - Secretaría Distrital de Hacienda – SDH</t>
  </si>
  <si>
    <t xml:space="preserve">150000 - DIRECCIÓN SECTOR HACIENDA </t>
  </si>
  <si>
    <t xml:space="preserve">GERENCIA LOCAL TUNJUELLTO </t>
  </si>
  <si>
    <t xml:space="preserve">12106 - GERENCIA LOCAL TUNJUELLTO </t>
  </si>
  <si>
    <t>112 - Secretaría de Educación del Distrito – SED - Fondos de Servicios Educativos de los Colegios e Instituciones adscritas a la Secretaría de Educación del Distrito</t>
  </si>
  <si>
    <t xml:space="preserve">140000 - DIRECCIÓN SECTOR EDUCACIÓN </t>
  </si>
  <si>
    <t xml:space="preserve">GERENCIA LOCAL BOSA </t>
  </si>
  <si>
    <t xml:space="preserve">12107 - GERENCIA LOCAL BOSA </t>
  </si>
  <si>
    <t>113 - Secretaría Distrital de Movilidad – SDM</t>
  </si>
  <si>
    <t xml:space="preserve">80000 - DIRECCIÓN SECTOR MOVILIDAD </t>
  </si>
  <si>
    <t xml:space="preserve">GERENCIA LOCAL KENNEDY </t>
  </si>
  <si>
    <t xml:space="preserve">12108 - GERENCIA LOCAL KENNEDY </t>
  </si>
  <si>
    <t>114 - Secretaría Distrital de Salud – SDS</t>
  </si>
  <si>
    <t xml:space="preserve">GERENCIA LOCAL FONTIBÓN </t>
  </si>
  <si>
    <t xml:space="preserve">12109 - GERENCIA LOCAL FONTIBÓN </t>
  </si>
  <si>
    <t>117 - Secretaría Distrital de Desarrollo Económico – SDDE</t>
  </si>
  <si>
    <t xml:space="preserve">190000 - DIRECCIÓN SECTOR DESARROLLO ECONÓMICO, INDUSTRIA Y TURISMO </t>
  </si>
  <si>
    <t xml:space="preserve">GERENCIA LOCAL ENGATIVÁ </t>
  </si>
  <si>
    <t>118 - Secretaría Distrital del Hábitat - SDHT</t>
  </si>
  <si>
    <t xml:space="preserve">130000 - DIRECCIÓN SECTOR HÁBITAT Y AMBIENTE </t>
  </si>
  <si>
    <t xml:space="preserve">GERENCIA LOCAL SUBA </t>
  </si>
  <si>
    <t>119 - Secretaría Distrital de Cultura, Recreación y Deporte – SDCRD</t>
  </si>
  <si>
    <t xml:space="preserve">220000 - DIRECCIÓN SECTOR CULTURA, RECREACIÓN Y DEPORTE </t>
  </si>
  <si>
    <t xml:space="preserve">GERENCIA LOCAL BARRIOS UNIDOS </t>
  </si>
  <si>
    <t xml:space="preserve">12112 - GERENCIA LOCAL BARRIOS UNIDOS </t>
  </si>
  <si>
    <t>12 - Fondo de Desarrollo Local de Barrios Unidos</t>
  </si>
  <si>
    <t xml:space="preserve">GERENCIA LOCAL TEUSAQUILLO </t>
  </si>
  <si>
    <t xml:space="preserve">12113 - GERENCIA LOCAL TEUSAQUILLO </t>
  </si>
  <si>
    <t>120 - Secretaría Distrital de Planeación – SDP</t>
  </si>
  <si>
    <t xml:space="preserve">GERENCIA LOCAL MÁRTIRES </t>
  </si>
  <si>
    <t xml:space="preserve">12114 - GERENCIA LOCAL MÁRTIRES </t>
  </si>
  <si>
    <t>121 - Secretaría Distrital de la Mujer – SDM</t>
  </si>
  <si>
    <t>GERENCIA LOCAL ANTONIO NARIÑO</t>
  </si>
  <si>
    <t>12115 - GERENCIA LOCAL ANTONIO NARIÑO</t>
  </si>
  <si>
    <t>122 - Secretaría Distrital de Integración Social – SDIS</t>
  </si>
  <si>
    <t xml:space="preserve">200000 - DIRECCIÓN SECTOR INTEGRACIÓN SOCIAL </t>
  </si>
  <si>
    <t xml:space="preserve">GERENCIA LOCAL PUENTE ARANDA </t>
  </si>
  <si>
    <t xml:space="preserve">12116 - GERENCIA LOCAL PUENTE ARANDA </t>
  </si>
  <si>
    <t>125 - Departamento Administrativo del Servicio Civil Distrital – DASCD</t>
  </si>
  <si>
    <t xml:space="preserve">GERENCIA LOCAL LA CANDELARIA </t>
  </si>
  <si>
    <t xml:space="preserve">12117 - GERENCIA LOCAL LA CANDELARIA </t>
  </si>
  <si>
    <t>126 - Secretaría Distrital de Ambiente – SDA</t>
  </si>
  <si>
    <t>GERENCIA LOCAL RAFAEL URIBE URIBE</t>
  </si>
  <si>
    <t>12118 - GERENCIA LOCAL RAFAEL URIBE URIBE</t>
  </si>
  <si>
    <t>127 - Departamento Administrativo de la Defensoría del Espacio Público – DADEP</t>
  </si>
  <si>
    <t xml:space="preserve">GERENCIA LOCAL CIUDAD BOLIVAR </t>
  </si>
  <si>
    <t xml:space="preserve">12119 - GERENCIA LOCAL CIUDAD BOLIVAR </t>
  </si>
  <si>
    <t>13 - Fondo de Desarrollo Local de Teusaquillo</t>
  </si>
  <si>
    <t xml:space="preserve">GERENCIA LOCAL SUMAPAZ </t>
  </si>
  <si>
    <t xml:space="preserve">12120 - GERENCIA LOCAL SUMAPAZ </t>
  </si>
  <si>
    <t>131 - Unidad Administrativa Especial del Cuerpo Oficial de Bomberos de Bogotá – UAECOB</t>
  </si>
  <si>
    <t>Unidad Administrativa Especial</t>
  </si>
  <si>
    <t>230000 - DIRECCIÓN SECTOR SEGURIDAD, CONVIVENCIA Y JUSTICIA</t>
  </si>
  <si>
    <t xml:space="preserve">DIRECCIÓN SECTOR HÁBITAT Y AMBIENTE </t>
  </si>
  <si>
    <t>136 - Secretaría Jurídica Distrital – SJD</t>
  </si>
  <si>
    <t xml:space="preserve">90000 - DIRECCIÓN SECTOR GESTIÓN JURIDICA </t>
  </si>
  <si>
    <t xml:space="preserve">DIRECCIÓN SECTOR EDUCACIÓN </t>
  </si>
  <si>
    <t>137 - Secretaría Distrital de Seguridad, Convivencia y Justicia – SDSCJ</t>
  </si>
  <si>
    <t xml:space="preserve">DIRECCIÓN SECTOR HACIENDA </t>
  </si>
  <si>
    <t>14 - Fondo de Desarrollo Local de Los Mártires</t>
  </si>
  <si>
    <t xml:space="preserve">DIRECCIÓN SECTOR DESARROLLO ECONÓMICO, INDUSTRIA Y TURISMO </t>
  </si>
  <si>
    <t>15 - Fondo de Desarrollo Local de Antonio Nariño</t>
  </si>
  <si>
    <t xml:space="preserve">DIRECCIÓN SECTOR INTEGRACIÓN SOCIAL </t>
  </si>
  <si>
    <t>16 - Fondo de Desarrollo Local de Puente Aranda</t>
  </si>
  <si>
    <t xml:space="preserve">DIRECCIÓN SECTOR SERVICIOS PÚBLICOS </t>
  </si>
  <si>
    <t xml:space="preserve">210000 - DIRECCIÓN SECTOR SERVICIOS PÚBLICOS </t>
  </si>
  <si>
    <t>17 - Fondo de Desarrollo Local de La Candelaria</t>
  </si>
  <si>
    <t xml:space="preserve">DIRECCIÓN SECTOR CULTURA, RECREACIÓN Y DEPORTE </t>
  </si>
  <si>
    <t>18 - Fondo de Desarrollo Local de Rafael Uribe Uribe</t>
  </si>
  <si>
    <t>DIRECCIÓN SECTOR SEGURIDAD, CONVIVENCIA Y JUSTICIA</t>
  </si>
  <si>
    <t>19 - Fondo de Desarrollo Local de Ciudad Bolívar</t>
  </si>
  <si>
    <t xml:space="preserve">DIRECCIÓN SECTOR MOVILIDAD </t>
  </si>
  <si>
    <t>2 - Fondo de Desarrollo Local de Chapinero</t>
  </si>
  <si>
    <t xml:space="preserve">DIRECCIÓN SECTOR GESTIÓN JURIDICA </t>
  </si>
  <si>
    <t>20 - Fondo de Desarrollo Local de Sumapaz</t>
  </si>
  <si>
    <t>200 - Instituto para la Economía Social – IPES</t>
  </si>
  <si>
    <t>Establecimiento publico</t>
  </si>
  <si>
    <t>201 - Fondo Financiero Distrital de Salud – FFDS</t>
  </si>
  <si>
    <t>Fondo</t>
  </si>
  <si>
    <t>202 - Curaduría Urbana N° 1 de Bogotá</t>
  </si>
  <si>
    <t>Mixta</t>
  </si>
  <si>
    <t>203 - Instituto Distrital de Gestión de Riesgos y Cambio Climático – IDIGER</t>
  </si>
  <si>
    <t>204 - Instituto de Desarrollo Urbano – IDU</t>
  </si>
  <si>
    <t>205 - Curaduría Urbana N° 2 de Bogotá</t>
  </si>
  <si>
    <t>Menor 50%</t>
  </si>
  <si>
    <t xml:space="preserve">206 - Fondo de Prestaciones Económicas, Cesantías y Pensiones – FONCEP </t>
  </si>
  <si>
    <t>207 - Curaduría Urbana N° 4 de Bogotá</t>
  </si>
  <si>
    <t>208 - Caja de Vivienda Popular – CVP</t>
  </si>
  <si>
    <t>209 - Curaduría Urbana N° 3 de Bogotá</t>
  </si>
  <si>
    <t>210 - Curaduría Urbana N° 5 de Bogotá</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</si>
  <si>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</si>
  <si>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</si>
  <si>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</si>
  <si>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</si>
  <si>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</si>
  <si>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</si>
  <si>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</si>
  <si>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</si>
  <si>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</si>
  <si>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</si>
  <si>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</si>
  <si>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</si>
  <si>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</si>
  <si>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229 - Instituto Distrital de Protección y Bienestar Animal – IDPYBA</t>
  </si>
  <si>
    <t>230 - Universidad Distrital Francisco José de Caldas</t>
  </si>
  <si>
    <t>Ente Autonomo</t>
  </si>
  <si>
    <t>240 - Lotería de Bogotá</t>
  </si>
  <si>
    <t>Empresa Industrial y Comercial</t>
  </si>
  <si>
    <t>260 - Canal Capital</t>
  </si>
  <si>
    <t xml:space="preserve">262 - Empresa de Transporte del Tercer Milenio - Transmilenio S.A. </t>
  </si>
  <si>
    <t xml:space="preserve">263 - Empresa de Renovación y Desarrollo Urbano de Bogotá D.C. – ERU. </t>
  </si>
  <si>
    <t>264 - Aguas de Bogotá S.A. E.S.P.</t>
  </si>
  <si>
    <t xml:space="preserve">265 - Empresa de Acueducto y Alcantarillado de Bogotá, EAAB -E.S.P.  </t>
  </si>
  <si>
    <t xml:space="preserve">266 - Metro de Bogotá S.A. </t>
  </si>
  <si>
    <t>268 - Operadora Distrital de Transporte S.A.S.</t>
  </si>
  <si>
    <t>Publica con contratacion mixta</t>
  </si>
  <si>
    <t>269 - Agencia de Analítica de Datos SAS - AGATA</t>
  </si>
  <si>
    <t>Entidad Descentralizada</t>
  </si>
  <si>
    <t>3 - Fondo de Desarrollo Local de Santa Fe</t>
  </si>
  <si>
    <t xml:space="preserve">311 - Terminal de Transporte S.A.  </t>
  </si>
  <si>
    <t xml:space="preserve">317 - Corporación para el Desarrollo y la Productividad Bogotá Región - INVEST IN BOGOTÁ. </t>
  </si>
  <si>
    <t>4 - Fondo de Desarrollo Local de San Cristóbal</t>
  </si>
  <si>
    <t xml:space="preserve">423 - Subred Integrada de Servicios de Salud Centro Oriente E.S.E.   </t>
  </si>
  <si>
    <t>Subred</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</si>
  <si>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</si>
  <si>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</si>
  <si>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</si>
  <si>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</si>
  <si>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429 - Instituto Distrital de Ciencia, Biotecnología e Innovación en Salud – IDCBIS</t>
  </si>
  <si>
    <t>430 - Entidad de Gestión Administrativa y Técnica – EGAT</t>
  </si>
  <si>
    <t>431 - ENEL Colombia S.A. E.S.P.</t>
  </si>
  <si>
    <t>5 - Fondo de Desarrollo Local de Usme</t>
  </si>
  <si>
    <t>500 - Fondo Distrital para la Gestión de Riesgos y Cambio Climático de Bogotá D.C. –FONDIGER</t>
  </si>
  <si>
    <t>501 -Agencia Distrital para la Educación Superior, la Ciencia y la Tecnología - ATENEA</t>
  </si>
  <si>
    <t>515 - Corporación Maloka de Ciencia, Tecnología e Innovación – MALOKA</t>
  </si>
  <si>
    <t>6 - Fondo de Desarrollo Local de Tunjuelito</t>
  </si>
  <si>
    <t>7 - Fondo de Desarrollo Local de Bosa</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</si>
  <si>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</si>
  <si>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</si>
  <si>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</si>
  <si>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</si>
  <si>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</si>
  <si>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</si>
  <si>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</si>
  <si>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</si>
  <si>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</si>
  <si>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</si>
  <si>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8 - Fondo de Desarrollo Local de Kennedy</t>
  </si>
  <si>
    <t>MUESTRA</t>
  </si>
  <si>
    <t>9 - Fondo de Desarrollo Local de Fontibón</t>
  </si>
  <si>
    <t>Pedro Paramo</t>
  </si>
  <si>
    <t>Casas refugio</t>
  </si>
  <si>
    <t>Carlos Gomez</t>
  </si>
  <si>
    <t>CONCEPTO CONSOLIDADO AUDITORÍA DE DESEMPEÑO</t>
  </si>
  <si>
    <t>RANGOS DE CALIFICACIÓN CONCEPTUAL AUDITORÍA DE DESEMPEÑO</t>
  </si>
  <si>
    <t>Aspecto Clave:</t>
  </si>
  <si>
    <t>Principio relacionado:</t>
  </si>
  <si>
    <t>Enfoque:</t>
  </si>
  <si>
    <t>Fuente de Criterio y Criterio:</t>
  </si>
  <si>
    <t>Tipo de Materialidad:</t>
  </si>
  <si>
    <t>Base seleccionada o Aspecto cualitativo:</t>
  </si>
  <si>
    <t>Valor / Cantidad / Magnitud:</t>
  </si>
  <si>
    <t>Condición para que sea material o de importancia relativa:</t>
  </si>
  <si>
    <t>Valoración del Riesgo:</t>
  </si>
  <si>
    <r>
      <t>Valor materialidad</t>
    </r>
    <r>
      <rPr>
        <b/>
        <sz val="11"/>
        <color rgb="FFFF0000"/>
        <rFont val="Arial"/>
        <family val="2"/>
      </rPr>
      <t xml:space="preserve"> (Cuantitativa):</t>
    </r>
  </si>
  <si>
    <t>Naturaleza del Hallazgo:</t>
  </si>
  <si>
    <t>Origen o situación:</t>
  </si>
  <si>
    <t>&gt;=75% &lt;=100%</t>
  </si>
  <si>
    <t>% de Materialidad Mínimo:</t>
  </si>
  <si>
    <t>% de Materialidad Máximo:</t>
  </si>
  <si>
    <t>% de Materialidad Usado:</t>
  </si>
  <si>
    <t>Columna1</t>
  </si>
  <si>
    <t>Columna2</t>
  </si>
  <si>
    <t>Insidencia del Hallazgo:</t>
  </si>
  <si>
    <r>
      <rPr>
        <b/>
        <sz val="12"/>
        <rFont val="Arial"/>
        <family val="2"/>
      </rPr>
      <t>3.2. Materialidad de Planeación (MP)</t>
    </r>
    <r>
      <rPr>
        <sz val="12"/>
        <rFont val="Arial"/>
        <family val="2"/>
      </rPr>
      <t>: el auditor en fase de planeación determina para cada aspecto clave, pregunta o hipótesis el tipo de materialidad, la base seleccionada (en caso cuantitativo) o el aspecto cualitativo (en caso cualitativo), los valores o cantidades asociadas a la base o al aspecto cualitativo, la condición para que sea material o de importancia relativa y su respectiva valoración de riesgo. Dependiendo de la valoración de riesgo escogida, el formato determina automáticamente el rango de materialidad señalados en la sección 2 del presente instructivo. En la casilla "</t>
    </r>
    <r>
      <rPr>
        <b/>
        <i/>
        <sz val="12"/>
        <rFont val="Arial"/>
        <family val="2"/>
      </rPr>
      <t>% de materialidad usado</t>
    </r>
    <r>
      <rPr>
        <sz val="12"/>
        <rFont val="Arial"/>
        <family val="2"/>
      </rPr>
      <t>", el auditor precisa el nivel de materialidad dentro del rango establecido, según su juicio profesional. Para el caso que el tipo de materialidad sea cuantitativa, el formato mostrará el valor de materialildad automáticamente.</t>
    </r>
  </si>
  <si>
    <t xml:space="preserve"> </t>
  </si>
  <si>
    <t>EVALUACIÓN DEL PROGRAMA DE ALIMENTACIÓN ESCOLAR - PAE</t>
  </si>
  <si>
    <t>OBJETIVO 2: Evaluar la eficiencia y la eficacia de los sistemas institucionales para supervisar el estado en que la alimentación es entregada a los beneficiarios.</t>
  </si>
  <si>
    <t>Clave 1: Programa de Alimentación Escolar – PAE</t>
  </si>
  <si>
    <t>OBJETIVO 3: Verificar que los productos y servicios recibidos cumplan con las especificaciones definidas, se encuentren en funcionamiento y hayan contribuido al fin para el cual fueron adquiridos.</t>
  </si>
  <si>
    <t>OBJETIVO 1: Verificar la gestión de los recursos economicos entregados bajo el marco del PAE</t>
  </si>
  <si>
    <t>Hipótesis 1.2. La alimentacion entregada  a los estudiantes NO se hace bajo estrictos nieveles de calidad y salubridad</t>
  </si>
  <si>
    <t>CC</t>
  </si>
  <si>
    <t>Concepto</t>
  </si>
  <si>
    <t>Impacto/Incidencia Hallazgos</t>
  </si>
  <si>
    <t>Materialidad</t>
  </si>
  <si>
    <t>Instrumento de planeación, materialidad y concepto
Planeación</t>
  </si>
  <si>
    <t>Pregunta 1.1. Se generó sobrecostos por el suministro de los alimentos entregados a los beneficiarios?</t>
  </si>
  <si>
    <t>Lineamientos técnicos - administrativos, los estándares y las condiciones mínimas del Programa de Alimentación Escolar – PAE,</t>
  </si>
  <si>
    <t>Clave 2: Estándares y las condiciones mínimas del Programa de Alimentación Escolar – PAE,</t>
  </si>
  <si>
    <t>Recursos ejecutados en el Proyecto de inversión</t>
  </si>
  <si>
    <t>Instrumento de planeación, materialidad y concepto
Instructivo materialidad</t>
  </si>
  <si>
    <t>El Decreto Presidencial No. 470 del 24 de marzo de 2020, “Por el cual se dictan medidas que brindan herramientas a las entidades territoriales para garantizar la ejecución del Programa de Alimentación Escolar y la prestación del servicio público de educación preescolar, básica y media, dentro del Estado de Emergencia Económica, Social y Ecológica”, establece en el Artículo 1.;Resolución No. 0006 del 25 de marzo de 2020, expedida por el Ministerio de Educación Nacional, Por la cual se adicionan Transitoriamente “Los Lineamientos Técnicos - Administrativos, los Estándares y las Condiciones Mínimas del Programa de Alimentación Escolar – PAE”</t>
  </si>
  <si>
    <r>
      <rPr>
        <b/>
        <sz val="10"/>
        <color rgb="FF000000"/>
        <rFont val="Arial"/>
        <family val="2"/>
      </rPr>
      <t xml:space="preserve">PDVGF: </t>
    </r>
    <r>
      <rPr>
        <b/>
        <sz val="10"/>
        <color rgb="FFA6A6A6"/>
        <rFont val="Arial"/>
        <family val="2"/>
      </rPr>
      <t>XXXX vigencia</t>
    </r>
  </si>
  <si>
    <t>PDVCF</t>
  </si>
  <si>
    <t>Firmas</t>
  </si>
  <si>
    <t>Nombres</t>
  </si>
  <si>
    <t>Secciones que requieren diligenciamiento:</t>
  </si>
  <si>
    <t>Sección Informativa que no requiere ningún diligenciamiento:</t>
  </si>
  <si>
    <t>CONCEPTOS POR PRINCIPIOS EVALUADOS</t>
  </si>
  <si>
    <t>&lt;65%</t>
  </si>
  <si>
    <t>&gt;=65% &lt;75%</t>
  </si>
  <si>
    <r>
      <rPr>
        <b/>
        <sz val="12"/>
        <rFont val="Arial"/>
        <family val="2"/>
      </rPr>
      <t xml:space="preserve">3.1. Esquema de Auditoría: </t>
    </r>
    <r>
      <rPr>
        <sz val="12"/>
        <rFont val="Arial"/>
        <family val="2"/>
      </rPr>
      <t>Para cada aspecto clave, pregunta(s) o hipótesis asociada(s) a cada uno de los objetivos específicos, el auditor diligencia los principios a evaluar, el enfoque y criterios determinados en el formato</t>
    </r>
    <r>
      <rPr>
        <b/>
        <sz val="12"/>
        <rFont val="Arial"/>
        <family val="2"/>
      </rPr>
      <t xml:space="preserve"> </t>
    </r>
    <r>
      <rPr>
        <u/>
        <sz val="12"/>
        <rFont val="Arial"/>
        <family val="2"/>
      </rPr>
      <t>PVCGF 05-05 Instrumento de planeación, materialidad y concepto.</t>
    </r>
  </si>
  <si>
    <t>NO SUPERA</t>
  </si>
  <si>
    <t>SUPERA</t>
  </si>
  <si>
    <t>tabla1918</t>
  </si>
  <si>
    <t>Incorrección supera Materialidad?</t>
  </si>
  <si>
    <r>
      <rPr>
        <b/>
        <sz val="12"/>
        <rFont val="Arial"/>
        <family val="2"/>
      </rPr>
      <t xml:space="preserve">4. Evaluación Consolidada por Principios: </t>
    </r>
    <r>
      <rPr>
        <sz val="12"/>
        <rFont val="Arial"/>
        <family val="2"/>
      </rPr>
      <t>En esta sección, se compilan los conceptos emitidos para cada aspecto clave y/o pregunta formulada por cada objetivo específico. 
El concepto agregado para cada objetivo y para cada principio evaluado es conforme cuando mas del 75% de aspectos claves o preguntas no superan la materialidad establecida. De lo contrario el concepto será desfavorable en ese principio. De la misma forma, se concluye el concepto de cada principio del asunto evaluado, es decir que se requiere mas del 75% de conceptos favorables para que su concepto global sea positivo.</t>
    </r>
  </si>
  <si>
    <t xml:space="preserve">Fecha de revisión: </t>
  </si>
  <si>
    <r>
      <rPr>
        <b/>
        <sz val="11"/>
        <color theme="1"/>
        <rFont val="Aptos"/>
        <family val="2"/>
      </rPr>
      <t>Valor</t>
    </r>
    <r>
      <rPr>
        <sz val="11"/>
        <color theme="1"/>
        <rFont val="Aptos"/>
        <family val="2"/>
      </rPr>
      <t xml:space="preserve"> </t>
    </r>
    <r>
      <rPr>
        <b/>
        <sz val="11"/>
        <color rgb="FFFF0000"/>
        <rFont val="Aptos"/>
        <family val="2"/>
      </rPr>
      <t>$ (cuantitativo)</t>
    </r>
    <r>
      <rPr>
        <sz val="11"/>
        <color theme="1"/>
        <rFont val="Aptos"/>
        <family val="2"/>
      </rPr>
      <t xml:space="preserve"> o</t>
    </r>
    <r>
      <rPr>
        <b/>
        <sz val="11"/>
        <color rgb="FFFF0000"/>
        <rFont val="Aptos"/>
        <family val="2"/>
      </rPr>
      <t xml:space="preserve"> Porcentaje % (cualitativo)</t>
    </r>
    <r>
      <rPr>
        <sz val="11"/>
        <color theme="1"/>
        <rFont val="Aptos"/>
        <family val="2"/>
      </rPr>
      <t xml:space="preserve"> </t>
    </r>
    <r>
      <rPr>
        <b/>
        <sz val="11"/>
        <color theme="1"/>
        <rFont val="Aptos"/>
        <family val="2"/>
      </rPr>
      <t>de la Incorrección, desviaciones e incumplimientos:</t>
    </r>
  </si>
  <si>
    <r>
      <rPr>
        <b/>
        <sz val="11"/>
        <color theme="1"/>
        <rFont val="Aptos"/>
        <family val="2"/>
      </rPr>
      <t>Impacto y/o Beneficio Social:</t>
    </r>
    <r>
      <rPr>
        <sz val="11"/>
        <color theme="1"/>
        <rFont val="Aptos"/>
        <family val="2"/>
      </rPr>
      <t xml:space="preserve"> </t>
    </r>
    <r>
      <rPr>
        <b/>
        <sz val="11"/>
        <color rgb="FFFF0000"/>
        <rFont val="Aptos"/>
        <family val="2"/>
      </rPr>
      <t>La calificación otorgada debe ser incluida en escala de 0 a 100, siendo 0% la mínima calificación posible (impacto muy negativo) y 100% la máxima calificación posible (impacto muy positivo).</t>
    </r>
  </si>
  <si>
    <r>
      <t xml:space="preserve">Concepto: </t>
    </r>
    <r>
      <rPr>
        <b/>
        <sz val="11"/>
        <color rgb="FFFF0000"/>
        <rFont val="Arial"/>
        <family val="2"/>
      </rPr>
      <t>(Incidencia / Impacto / Incorrección)</t>
    </r>
  </si>
  <si>
    <r>
      <t xml:space="preserve">Resultado Final: </t>
    </r>
    <r>
      <rPr>
        <b/>
        <sz val="11"/>
        <color rgb="FFFF0000"/>
        <rFont val="Aptos"/>
        <family val="2"/>
      </rPr>
      <t>(con Afectación de la Participación de la Incorrección)</t>
    </r>
  </si>
  <si>
    <r>
      <t xml:space="preserve">Resultado Parcial 2: </t>
    </r>
    <r>
      <rPr>
        <b/>
        <sz val="11"/>
        <color rgb="FFFF0000"/>
        <rFont val="Aptos"/>
        <family val="2"/>
      </rPr>
      <t>(con Afectación del Impacto y/o Beneficio Social)</t>
    </r>
  </si>
  <si>
    <r>
      <t xml:space="preserve">Resultado Parcial 1:  </t>
    </r>
    <r>
      <rPr>
        <b/>
        <sz val="11"/>
        <color rgb="FFFF0000"/>
        <rFont val="Arial"/>
        <family val="2"/>
      </rPr>
      <t>(con Afectación de la Incidencia)</t>
    </r>
  </si>
  <si>
    <r>
      <t xml:space="preserve">% Participación Incorrecciones, Desviaciones y/o Incumplimientos: </t>
    </r>
    <r>
      <rPr>
        <b/>
        <sz val="11"/>
        <color rgb="FFFF0000"/>
        <rFont val="Aptos"/>
        <family val="2"/>
      </rPr>
      <t xml:space="preserve"> (Cuantitativa)</t>
    </r>
  </si>
  <si>
    <r>
      <t xml:space="preserve">Sumado a lo anterior, para los casos en que el valor o porcentaje de la incorrección </t>
    </r>
    <r>
      <rPr>
        <b/>
        <sz val="12"/>
        <rFont val="Arial"/>
        <family val="2"/>
      </rPr>
      <t>no supera la materialidad establecida</t>
    </r>
    <r>
      <rPr>
        <sz val="12"/>
        <rFont val="Arial"/>
        <family val="2"/>
      </rPr>
      <t>, pero al determinar el valor o porcentaje de la incorrección, la incidencia de la observación y el impacto o beneficio social,  el resultado es menor o igual a 75% se procede a dar el concepto desfavorable para el principio evaluado, de lo contrario el concepto será favorable.</t>
    </r>
  </si>
  <si>
    <r>
      <t xml:space="preserve">En fase de Ejeccución, el auditor de acuerdo al análisis de la información recabada (evidencia) para cada pregunta o hipótesis enunciada, determina si se generó una observación. En caso afirmativo, especifica la naturaleza de la misma,  el origen y el valor (materialidad cuantitativa) o porcentaje (materialidad cualitativa) de la incorrección. Conforme a la materialidad establecida y los valores de incorrecciones evidenciados, si el valor o porcentaje de la incorrección </t>
    </r>
    <r>
      <rPr>
        <b/>
        <sz val="12"/>
        <rFont val="Arial"/>
        <family val="2"/>
      </rPr>
      <t>es mayor o igual a la Materialidad establecida</t>
    </r>
    <r>
      <rPr>
        <sz val="12"/>
        <rFont val="Arial"/>
        <family val="2"/>
      </rPr>
      <t xml:space="preserve"> se procede a dar el concepto desfavorable para el principio evaluado de forma automática.</t>
    </r>
  </si>
  <si>
    <t>Código formato:
PVCGF-05-05
Versión: 3.0</t>
  </si>
  <si>
    <t>Código formato: PVCGF-05-05
Versión: 3.0</t>
  </si>
  <si>
    <t>Versión: 3.0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</si>
</sst>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4" formatCode="_-&quot;$&quot;\ * #,##0.00_-;\-&quot;$&quot;\ * #,##0.00_-;_-&quot;$&quot;\ * &quot;-&quot;??_-;_-@_-"/>
    <numFmt numFmtId="164" formatCode="_-&quot;$&quot;* #,##0.00_-;\-&quot;$&quot;* #,##0.00_-;_-&quot;$&quot;* &quot;-&quot;??_-;_-@_-"/>
    <numFmt numFmtId="165" formatCode="0.0%"/>
  </numFmts>
  <fonts count="68"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6"/>
      <color theme="1"/>
      <name val="Arial"/>
      <family val="2"/>
    </font>
    <font>
      <b/>
      <sz val="10"/>
      <name val="Arial"/>
      <family val="2"/>
    </font>
    <font>
      <sz val="10"/>
      <name val="Arial"/>
      <family val="2"/>
    </font>
    <font>
      <b/>
      <sz val="10"/>
      <color rgb="FF000000"/>
      <name val="Arial"/>
      <family val="2"/>
    </font>
    <font>
      <b/>
      <sz val="10"/>
      <color rgb="FFA6A6A6"/>
      <name val="Arial"/>
      <family val="2"/>
    </font>
    <font>
      <b/>
      <sz val="10"/>
      <color rgb="FFFF0000"/>
      <name val="Arial"/>
      <family val="2"/>
    </font>
    <font>
      <sz val="10"/>
      <color rgb="FF000000"/>
      <name val="Arial"/>
      <family val="2"/>
    </font>
    <font>
      <b/>
      <sz val="9"/>
      <name val="Arial"/>
      <family val="2"/>
    </font>
    <font>
      <b/>
      <sz val="9"/>
      <color rgb="FF000000"/>
      <name val="Arial"/>
      <family val="2"/>
    </font>
    <font>
      <b/>
      <sz val="9"/>
      <color rgb="FFA6A6A6"/>
      <name val="Arial"/>
      <family val="2"/>
    </font>
    <font>
      <b/>
      <sz val="9"/>
      <color rgb="FFFFFFFF"/>
      <name val="Arial"/>
      <family val="2"/>
    </font>
    <font>
      <b/>
      <sz val="9"/>
      <color theme="1"/>
      <name val="Arial"/>
      <family val="2"/>
    </font>
    <font>
      <sz val="9"/>
      <color rgb="FFA6A6A6"/>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4"/>
      <name val="Arial"/>
      <family val="2"/>
    </font>
    <font>
      <sz val="10"/>
      <color theme="1"/>
      <name val="Calibri"/>
      <family val="2"/>
      <scheme val="minor"/>
    </font>
    <font>
      <sz val="11"/>
      <color theme="0"/>
      <name val="Calibri"/>
      <family val="2"/>
      <scheme val="minor"/>
    </font>
    <font>
      <sz val="8"/>
      <name val="Calibri"/>
      <family val="2"/>
      <scheme val="minor"/>
    </font>
    <font>
      <b/>
      <sz val="11"/>
      <color theme="1"/>
      <name val="Arial"/>
      <family val="2"/>
    </font>
    <font>
      <b/>
      <sz val="11"/>
      <color theme="0"/>
      <name val="Arial"/>
      <family val="2"/>
    </font>
    <font>
      <b/>
      <sz val="11"/>
      <name val="Arial"/>
      <family val="2"/>
    </font>
    <font>
      <u/>
      <sz val="11"/>
      <color theme="1"/>
      <name val="Arial"/>
      <family val="2"/>
    </font>
    <font>
      <sz val="12"/>
      <color theme="1"/>
      <name val="Arial"/>
      <family val="2"/>
    </font>
    <font>
      <b/>
      <sz val="16"/>
      <name val="Arial"/>
      <family val="2"/>
    </font>
    <font>
      <b/>
      <sz val="11"/>
      <color theme="0"/>
      <name val="Calibri"/>
      <family val="2"/>
      <scheme val="minor"/>
    </font>
    <font>
      <b/>
      <sz val="11"/>
      <color theme="1"/>
      <name val="Arial"/>
      <family val="2"/>
    </font>
    <font>
      <b/>
      <sz val="14"/>
      <color theme="0"/>
      <name val="Arial"/>
      <family val="2"/>
    </font>
    <font>
      <sz val="6.5"/>
      <name val="Arial"/>
      <family val="2"/>
    </font>
    <font>
      <b/>
      <sz val="6.5"/>
      <name val="Arial"/>
      <family val="2"/>
    </font>
    <font>
      <b/>
      <sz val="11"/>
      <color rgb="FFFFFFFF"/>
      <name val="Arial"/>
      <family val="2"/>
    </font>
    <font>
      <b/>
      <sz val="12"/>
      <color theme="0"/>
      <name val="Arial"/>
      <family val="2"/>
    </font>
    <font>
      <sz val="12"/>
      <name val="Arial"/>
      <family val="2"/>
    </font>
    <font>
      <b/>
      <sz val="12"/>
      <name val="Arial"/>
      <family val="2"/>
    </font>
    <font>
      <b/>
      <i/>
      <sz val="12"/>
      <name val="Arial"/>
      <family val="2"/>
    </font>
    <font>
      <u/>
      <sz val="12"/>
      <name val="Arial"/>
      <family val="2"/>
    </font>
    <font>
      <sz val="8"/>
      <name val="Arial"/>
      <family val="2"/>
    </font>
    <font>
      <sz val="8"/>
      <color theme="1"/>
      <name val="Arial"/>
      <family val="2"/>
    </font>
    <font>
      <i/>
      <sz val="11"/>
      <color theme="1"/>
      <name val="Arial"/>
      <family val="2"/>
    </font>
    <font>
      <b/>
      <sz val="10"/>
      <color theme="0"/>
      <name val="Arial"/>
      <family val="2"/>
    </font>
    <font>
      <b/>
      <sz val="11"/>
      <color rgb="FFFF0000"/>
      <name val="Arial"/>
      <family val="2"/>
    </font>
    <font>
      <sz val="11"/>
      <color rgb="FFFF0000"/>
      <name val="Arial"/>
      <family val="2"/>
    </font>
    <font>
      <sz val="12"/>
      <color rgb="FF9C0006"/>
      <name val="Arial"/>
      <family val="2"/>
    </font>
    <font>
      <sz val="11"/>
      <color indexed="8"/>
      <name val="Calibri"/>
      <family val="2"/>
    </font>
    <font>
      <sz val="9"/>
      <color rgb="FF9C6500"/>
      <name val="Arial"/>
      <family val="2"/>
    </font>
    <font>
      <sz val="9"/>
      <color rgb="FF9C0006"/>
      <name val="Arial"/>
      <family val="2"/>
    </font>
    <font>
      <b/>
      <u/>
      <sz val="10"/>
      <name val="Arial"/>
      <family val="2"/>
    </font>
    <font>
      <sz val="11"/>
      <color theme="1"/>
      <name val="Aptos"/>
      <family val="2"/>
    </font>
    <font>
      <b/>
      <sz val="11"/>
      <color theme="1"/>
      <name val="Aptos"/>
      <family val="2"/>
    </font>
    <font>
      <b/>
      <sz val="11"/>
      <color rgb="FFFF0000"/>
      <name val="Aptos"/>
      <family val="2"/>
    </font>
  </fonts>
  <fills count="34">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C00000"/>
        <bgColor indexed="64"/>
      </patternFill>
    </fill>
    <fill>
      <patternFill patternType="solid">
        <fgColor rgb="FFDBE5F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0070C0"/>
        <bgColor indexed="64"/>
      </patternFill>
    </fill>
    <fill>
      <patternFill patternType="solid">
        <fgColor rgb="FF5B9BD5"/>
        <bgColor indexed="64"/>
      </patternFill>
    </fill>
    <fill>
      <patternFill patternType="solid">
        <fgColor rgb="FFD9E1F2"/>
        <bgColor indexed="64"/>
      </patternFill>
    </fill>
    <fill>
      <patternFill patternType="solid">
        <fgColor theme="4" tint="-0.249977111117893"/>
        <bgColor indexed="64"/>
      </patternFill>
    </fill>
    <fill>
      <patternFill patternType="solid">
        <fgColor rgb="FFA9D08E"/>
        <bgColor indexed="64"/>
      </patternFill>
    </fill>
    <fill>
      <patternFill patternType="solid">
        <fgColor rgb="FFFFC7CE"/>
      </patternFill>
    </fill>
    <fill>
      <patternFill patternType="solid">
        <fgColor rgb="FFBFBFBF"/>
        <bgColor indexed="64"/>
      </patternFill>
    </fill>
    <fill>
      <patternFill patternType="solid">
        <fgColor indexed="26"/>
      </patternFill>
    </fill>
    <fill>
      <patternFill patternType="solid">
        <fgColor theme="7" tint="0.59999389629810485"/>
        <bgColor indexed="64"/>
      </patternFill>
    </fill>
    <fill>
      <patternFill patternType="solid">
        <fgColor theme="5" tint="0.79998168889431442"/>
        <bgColor indexed="64"/>
      </patternFill>
    </fill>
  </fills>
  <borders count="83">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2" fillId="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 fillId="19" borderId="0" applyNumberFormat="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60" fillId="29" borderId="0" applyNumberFormat="0" applyBorder="0" applyAlignment="0" applyProtection="0"/>
    <xf numFmtId="0" fontId="2" fillId="0" borderId="0"/>
    <xf numFmtId="0" fontId="61" fillId="31" borderId="76" applyNumberFormat="0" applyFont="0" applyAlignment="0" applyProtection="0"/>
    <xf numFmtId="42" fontId="2" fillId="0" borderId="0" applyFont="0" applyFill="0" applyBorder="0" applyAlignment="0" applyProtection="0"/>
  </cellStyleXfs>
  <cellXfs count="438">
    <xf numFmtId="0" fontId="0" fillId="0" borderId="0" xfId="0"/>
    <xf numFmtId="0" fontId="6" fillId="3" borderId="0" xfId="0" applyFont="1" applyFill="1" applyAlignment="1">
      <alignment vertical="center"/>
    </xf>
    <xf numFmtId="0" fontId="5" fillId="3" borderId="0" xfId="0" applyFont="1" applyFill="1" applyAlignment="1" applyProtection="1">
      <alignment horizontal="center" vertical="center" wrapText="1"/>
      <protection hidden="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Border="1" applyAlignment="1">
      <alignment vertical="center"/>
    </xf>
    <xf numFmtId="0" fontId="8" fillId="0" borderId="0" xfId="0" applyFont="1" applyAlignment="1">
      <alignment vertical="center"/>
    </xf>
    <xf numFmtId="0" fontId="7" fillId="0" borderId="10" xfId="0" applyFont="1" applyBorder="1" applyAlignment="1">
      <alignment vertical="center"/>
    </xf>
    <xf numFmtId="0" fontId="7" fillId="0" borderId="10" xfId="0" applyFont="1" applyBorder="1" applyAlignment="1">
      <alignment horizontal="left" vertical="center"/>
    </xf>
    <xf numFmtId="0" fontId="11" fillId="0" borderId="0" xfId="0" applyFont="1" applyAlignment="1">
      <alignment horizontal="left"/>
    </xf>
    <xf numFmtId="0" fontId="8" fillId="0" borderId="10" xfId="0" applyFont="1" applyBorder="1" applyAlignment="1">
      <alignment vertical="center"/>
    </xf>
    <xf numFmtId="0" fontId="11" fillId="0" borderId="8" xfId="0" applyFont="1" applyBorder="1" applyAlignment="1">
      <alignment horizontal="left"/>
    </xf>
    <xf numFmtId="0" fontId="7" fillId="0" borderId="0" xfId="0" applyFont="1" applyAlignment="1">
      <alignment horizontal="left"/>
    </xf>
    <xf numFmtId="0" fontId="7" fillId="0" borderId="8" xfId="0" applyFont="1" applyBorder="1" applyAlignment="1">
      <alignment horizontal="left"/>
    </xf>
    <xf numFmtId="0" fontId="7" fillId="0" borderId="12" xfId="0" applyFont="1" applyBorder="1" applyAlignment="1">
      <alignment horizontal="left"/>
    </xf>
    <xf numFmtId="0" fontId="8" fillId="0" borderId="13" xfId="0" applyFont="1" applyBorder="1" applyAlignment="1">
      <alignment vertical="center"/>
    </xf>
    <xf numFmtId="0" fontId="19" fillId="0" borderId="0" xfId="0" applyFont="1"/>
    <xf numFmtId="0" fontId="0" fillId="6" borderId="0" xfId="0" applyFill="1"/>
    <xf numFmtId="0" fontId="20" fillId="0" borderId="0" xfId="0" applyFont="1" applyAlignment="1" applyProtection="1">
      <alignment vertical="center"/>
      <protection hidden="1"/>
    </xf>
    <xf numFmtId="0" fontId="20" fillId="0" borderId="37" xfId="0" applyFont="1" applyBorder="1" applyAlignment="1" applyProtection="1">
      <alignment horizontal="center" vertical="center" wrapText="1"/>
      <protection hidden="1"/>
    </xf>
    <xf numFmtId="0" fontId="21" fillId="0" borderId="0" xfId="0" applyFont="1" applyAlignment="1" applyProtection="1">
      <alignment vertical="center"/>
      <protection hidden="1"/>
    </xf>
    <xf numFmtId="0" fontId="3" fillId="0" borderId="0" xfId="0" applyFont="1"/>
    <xf numFmtId="0" fontId="0" fillId="0" borderId="0" xfId="0" applyAlignment="1" applyProtection="1">
      <alignment vertical="center"/>
      <protection hidden="1"/>
    </xf>
    <xf numFmtId="0" fontId="0" fillId="0" borderId="0" xfId="0" applyAlignment="1">
      <alignment vertical="center"/>
    </xf>
    <xf numFmtId="0" fontId="25" fillId="0" borderId="0" xfId="0" applyFont="1" applyAlignment="1" applyProtection="1">
      <alignment vertical="center"/>
      <protection hidden="1"/>
    </xf>
    <xf numFmtId="0" fontId="19" fillId="0" borderId="0" xfId="0" applyFont="1" applyAlignment="1" applyProtection="1">
      <alignment horizontal="left" vertical="center"/>
      <protection locked="0"/>
    </xf>
    <xf numFmtId="0" fontId="30" fillId="0" borderId="43" xfId="0" applyFont="1" applyBorder="1" applyAlignment="1">
      <alignment vertical="center"/>
    </xf>
    <xf numFmtId="0" fontId="30" fillId="12" borderId="43" xfId="0" applyFont="1" applyFill="1" applyBorder="1" applyAlignment="1">
      <alignment vertical="center"/>
    </xf>
    <xf numFmtId="0" fontId="21" fillId="0" borderId="0" xfId="0" applyFont="1" applyAlignment="1">
      <alignment vertical="center"/>
    </xf>
    <xf numFmtId="0" fontId="21" fillId="0" borderId="0" xfId="0" applyFont="1"/>
    <xf numFmtId="0" fontId="24" fillId="0" borderId="23" xfId="0" applyFont="1" applyBorder="1" applyAlignment="1">
      <alignment horizontal="left" vertical="center"/>
    </xf>
    <xf numFmtId="0" fontId="24" fillId="8" borderId="23" xfId="0" applyFont="1" applyFill="1" applyBorder="1" applyAlignment="1">
      <alignment horizontal="center" vertical="center"/>
    </xf>
    <xf numFmtId="9" fontId="24" fillId="8" borderId="23" xfId="0" applyNumberFormat="1" applyFont="1" applyFill="1" applyBorder="1" applyAlignment="1">
      <alignment horizontal="center" vertical="center"/>
    </xf>
    <xf numFmtId="9" fontId="24" fillId="8" borderId="0" xfId="0" applyNumberFormat="1" applyFont="1" applyFill="1" applyAlignment="1">
      <alignment horizontal="center" vertical="center"/>
    </xf>
    <xf numFmtId="0" fontId="24" fillId="6" borderId="23" xfId="0" applyFont="1" applyFill="1" applyBorder="1" applyAlignment="1">
      <alignment horizontal="center" vertical="center"/>
    </xf>
    <xf numFmtId="9" fontId="24" fillId="6" borderId="23" xfId="0" applyNumberFormat="1" applyFont="1" applyFill="1" applyBorder="1" applyAlignment="1">
      <alignment horizontal="center" vertical="center"/>
    </xf>
    <xf numFmtId="9" fontId="24" fillId="6" borderId="0" xfId="0" applyNumberFormat="1" applyFont="1" applyFill="1" applyAlignment="1">
      <alignment horizontal="center" vertical="center"/>
    </xf>
    <xf numFmtId="0" fontId="24" fillId="9" borderId="23" xfId="0" applyFont="1" applyFill="1" applyBorder="1" applyAlignment="1">
      <alignment horizontal="center" vertical="center"/>
    </xf>
    <xf numFmtId="9" fontId="24" fillId="9" borderId="23" xfId="0" applyNumberFormat="1" applyFont="1" applyFill="1" applyBorder="1" applyAlignment="1">
      <alignment horizontal="center" vertical="center"/>
    </xf>
    <xf numFmtId="9" fontId="24" fillId="9" borderId="0" xfId="0" applyNumberFormat="1" applyFont="1" applyFill="1" applyAlignment="1">
      <alignment horizontal="center" vertical="center"/>
    </xf>
    <xf numFmtId="0" fontId="24" fillId="10" borderId="23" xfId="0" applyFont="1" applyFill="1" applyBorder="1" applyAlignment="1">
      <alignment horizontal="center" vertical="center"/>
    </xf>
    <xf numFmtId="0" fontId="24" fillId="0" borderId="23" xfId="0" applyFont="1" applyBorder="1" applyAlignment="1">
      <alignment horizontal="left" vertical="center" wrapText="1"/>
    </xf>
    <xf numFmtId="9" fontId="24" fillId="10" borderId="23" xfId="2" applyFont="1" applyFill="1" applyBorder="1" applyAlignment="1" applyProtection="1">
      <alignment horizontal="center" vertical="center"/>
    </xf>
    <xf numFmtId="9" fontId="24" fillId="10" borderId="0" xfId="0" applyNumberFormat="1" applyFont="1" applyFill="1" applyAlignment="1">
      <alignment horizontal="center" vertical="center"/>
    </xf>
    <xf numFmtId="0" fontId="26" fillId="11" borderId="23" xfId="0" applyFont="1" applyFill="1" applyBorder="1" applyAlignment="1">
      <alignment horizontal="center" vertical="center" wrapText="1"/>
    </xf>
    <xf numFmtId="0" fontId="29" fillId="0" borderId="23" xfId="0" applyFont="1" applyBorder="1" applyAlignment="1" applyProtection="1">
      <alignment horizontal="justify" vertical="center"/>
      <protection hidden="1"/>
    </xf>
    <xf numFmtId="0" fontId="29" fillId="0" borderId="23" xfId="0" applyFont="1" applyBorder="1" applyAlignment="1">
      <alignment vertical="center"/>
    </xf>
    <xf numFmtId="0" fontId="29" fillId="0" borderId="23" xfId="0" applyFont="1" applyBorder="1" applyAlignment="1">
      <alignment horizontal="justify" vertical="center"/>
    </xf>
    <xf numFmtId="0" fontId="29" fillId="0" borderId="0" xfId="0" applyFont="1"/>
    <xf numFmtId="0" fontId="29" fillId="0" borderId="23" xfId="0" applyFont="1" applyBorder="1" applyAlignment="1" applyProtection="1">
      <alignment vertical="center" wrapText="1"/>
      <protection hidden="1"/>
    </xf>
    <xf numFmtId="0" fontId="29" fillId="0" borderId="23" xfId="0" applyFont="1" applyBorder="1" applyAlignment="1">
      <alignment vertical="center" wrapText="1"/>
    </xf>
    <xf numFmtId="0" fontId="29" fillId="0" borderId="23" xfId="0" applyFont="1" applyBorder="1" applyAlignment="1" applyProtection="1">
      <alignment vertical="center"/>
      <protection hidden="1"/>
    </xf>
    <xf numFmtId="0" fontId="29" fillId="0" borderId="23" xfId="0" applyFont="1" applyBorder="1"/>
    <xf numFmtId="0" fontId="29" fillId="3" borderId="23" xfId="0" applyFont="1" applyFill="1" applyBorder="1" applyAlignment="1" applyProtection="1">
      <alignment horizontal="justify" vertical="center"/>
      <protection hidden="1"/>
    </xf>
    <xf numFmtId="0" fontId="21" fillId="3" borderId="0" xfId="0" applyFont="1" applyFill="1" applyAlignment="1" applyProtection="1">
      <alignment vertical="center"/>
      <protection hidden="1"/>
    </xf>
    <xf numFmtId="0" fontId="19" fillId="11" borderId="42" xfId="0" applyFont="1" applyFill="1" applyBorder="1" applyAlignment="1" applyProtection="1">
      <alignment horizontal="left" vertical="center" wrapText="1"/>
      <protection locked="0"/>
    </xf>
    <xf numFmtId="0" fontId="19" fillId="11" borderId="20" xfId="0" applyFont="1" applyFill="1" applyBorder="1" applyAlignment="1" applyProtection="1">
      <alignment horizontal="left" vertical="center" wrapText="1"/>
      <protection locked="0"/>
    </xf>
    <xf numFmtId="0" fontId="19" fillId="11" borderId="21" xfId="0" applyFont="1" applyFill="1" applyBorder="1" applyAlignment="1" applyProtection="1">
      <alignment horizontal="left" vertical="center" wrapText="1"/>
      <protection locked="0"/>
    </xf>
    <xf numFmtId="0" fontId="19" fillId="11" borderId="28" xfId="0" applyFont="1" applyFill="1" applyBorder="1" applyAlignment="1" applyProtection="1">
      <alignment horizontal="left" vertical="center" wrapText="1"/>
      <protection locked="0"/>
    </xf>
    <xf numFmtId="0" fontId="19" fillId="11" borderId="23" xfId="0" applyFont="1" applyFill="1" applyBorder="1" applyAlignment="1" applyProtection="1">
      <alignment horizontal="left" vertical="center" wrapText="1"/>
      <protection locked="0"/>
    </xf>
    <xf numFmtId="0" fontId="19" fillId="11" borderId="24" xfId="0" applyFont="1" applyFill="1" applyBorder="1" applyAlignment="1" applyProtection="1">
      <alignment horizontal="left" vertical="center" wrapText="1"/>
      <protection locked="0"/>
    </xf>
    <xf numFmtId="0" fontId="19" fillId="15" borderId="32" xfId="0" applyFont="1" applyFill="1" applyBorder="1" applyAlignment="1" applyProtection="1">
      <alignment horizontal="left" vertical="center" wrapText="1"/>
      <protection locked="0"/>
    </xf>
    <xf numFmtId="0" fontId="19" fillId="15" borderId="33" xfId="0" applyFont="1" applyFill="1" applyBorder="1" applyAlignment="1" applyProtection="1">
      <alignment horizontal="left" vertical="center" wrapText="1"/>
      <protection locked="0"/>
    </xf>
    <xf numFmtId="0" fontId="19" fillId="15" borderId="34" xfId="0" applyFont="1" applyFill="1" applyBorder="1" applyAlignment="1" applyProtection="1">
      <alignment horizontal="left" vertical="center" wrapText="1"/>
      <protection locked="0"/>
    </xf>
    <xf numFmtId="164" fontId="19" fillId="15" borderId="22" xfId="1" applyFont="1" applyFill="1" applyBorder="1" applyAlignment="1" applyProtection="1">
      <alignment horizontal="left" vertical="center" wrapText="1"/>
      <protection locked="0"/>
    </xf>
    <xf numFmtId="0" fontId="19" fillId="15" borderId="23" xfId="0" applyFont="1" applyFill="1" applyBorder="1" applyAlignment="1" applyProtection="1">
      <alignment horizontal="left" vertical="center" wrapText="1"/>
      <protection locked="0"/>
    </xf>
    <xf numFmtId="0" fontId="19" fillId="15" borderId="24" xfId="0" applyFont="1" applyFill="1" applyBorder="1" applyAlignment="1" applyProtection="1">
      <alignment horizontal="left" vertical="center" wrapText="1"/>
      <protection locked="0"/>
    </xf>
    <xf numFmtId="0" fontId="19" fillId="15" borderId="22"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0" borderId="0" xfId="0" applyFont="1" applyAlignment="1">
      <alignment horizontal="left" vertical="center"/>
    </xf>
    <xf numFmtId="0" fontId="50" fillId="3" borderId="71" xfId="0" applyFont="1" applyFill="1" applyBorder="1" applyAlignment="1">
      <alignment horizontal="left" vertical="top" wrapText="1"/>
    </xf>
    <xf numFmtId="0" fontId="50" fillId="3" borderId="0" xfId="0" applyFont="1" applyFill="1" applyAlignment="1">
      <alignment horizontal="left" vertical="top" wrapText="1"/>
    </xf>
    <xf numFmtId="0" fontId="50" fillId="3" borderId="72" xfId="0" applyFont="1" applyFill="1" applyBorder="1" applyAlignment="1">
      <alignment horizontal="left" vertical="top" wrapText="1"/>
    </xf>
    <xf numFmtId="0" fontId="51" fillId="3" borderId="71" xfId="0" applyFont="1" applyFill="1" applyBorder="1" applyAlignment="1">
      <alignment horizontal="left" wrapText="1"/>
    </xf>
    <xf numFmtId="0" fontId="51" fillId="3" borderId="0" xfId="0" applyFont="1" applyFill="1" applyAlignment="1">
      <alignment horizontal="left" wrapText="1"/>
    </xf>
    <xf numFmtId="0" fontId="51" fillId="3" borderId="72" xfId="0" applyFont="1" applyFill="1" applyBorder="1" applyAlignment="1">
      <alignment horizontal="left" wrapText="1"/>
    </xf>
    <xf numFmtId="0" fontId="19" fillId="3" borderId="0" xfId="0" applyFont="1" applyFill="1"/>
    <xf numFmtId="0" fontId="19" fillId="0" borderId="1" xfId="0" applyFont="1" applyBorder="1" applyAlignment="1">
      <alignment horizontal="center"/>
    </xf>
    <xf numFmtId="0" fontId="19" fillId="3" borderId="0" xfId="0" applyFont="1" applyFill="1" applyAlignment="1">
      <alignment horizontal="left"/>
    </xf>
    <xf numFmtId="0" fontId="19" fillId="0" borderId="0" xfId="0" applyFont="1" applyAlignment="1">
      <alignment horizontal="left" vertical="top"/>
    </xf>
    <xf numFmtId="0" fontId="19" fillId="3" borderId="0" xfId="0" applyFont="1" applyFill="1" applyAlignment="1" applyProtection="1">
      <alignment vertical="center"/>
      <protection hidden="1"/>
    </xf>
    <xf numFmtId="0" fontId="37" fillId="8" borderId="42" xfId="0" applyFont="1" applyFill="1" applyBorder="1" applyAlignment="1">
      <alignment horizontal="center" vertical="center" wrapText="1"/>
    </xf>
    <xf numFmtId="0" fontId="37" fillId="8" borderId="41" xfId="0" applyFont="1" applyFill="1" applyBorder="1" applyAlignment="1">
      <alignment horizontal="center" vertical="center" wrapText="1"/>
    </xf>
    <xf numFmtId="0" fontId="21" fillId="0" borderId="28" xfId="0" applyFont="1" applyBorder="1" applyAlignment="1">
      <alignment vertical="center" wrapText="1"/>
    </xf>
    <xf numFmtId="9" fontId="0" fillId="0" borderId="25" xfId="2" applyFont="1" applyBorder="1" applyAlignment="1">
      <alignment horizontal="center" vertical="center"/>
    </xf>
    <xf numFmtId="9" fontId="2" fillId="0" borderId="25" xfId="2" applyFont="1" applyBorder="1" applyAlignment="1">
      <alignment horizontal="center" vertical="center"/>
    </xf>
    <xf numFmtId="9" fontId="0" fillId="0" borderId="28" xfId="2" applyFont="1" applyBorder="1"/>
    <xf numFmtId="9" fontId="0" fillId="0" borderId="25" xfId="0" applyNumberFormat="1" applyBorder="1"/>
    <xf numFmtId="0" fontId="37" fillId="8" borderId="23" xfId="0" applyFont="1" applyFill="1" applyBorder="1" applyAlignment="1">
      <alignment horizontal="center" vertical="center" wrapText="1"/>
    </xf>
    <xf numFmtId="0" fontId="58" fillId="6" borderId="23" xfId="0" applyFont="1" applyFill="1" applyBorder="1" applyAlignment="1">
      <alignment horizontal="center" vertical="center" wrapText="1"/>
    </xf>
    <xf numFmtId="9" fontId="4" fillId="0" borderId="23" xfId="2" applyFont="1" applyBorder="1" applyAlignment="1">
      <alignment horizontal="center"/>
    </xf>
    <xf numFmtId="9" fontId="0" fillId="6" borderId="23" xfId="0" applyNumberFormat="1" applyFill="1" applyBorder="1" applyAlignment="1">
      <alignment horizontal="center"/>
    </xf>
    <xf numFmtId="164" fontId="19" fillId="20" borderId="28" xfId="9" applyFont="1" applyFill="1" applyBorder="1" applyAlignment="1" applyProtection="1">
      <alignment vertical="center" wrapText="1"/>
      <protection locked="0"/>
    </xf>
    <xf numFmtId="164" fontId="19" fillId="20" borderId="24" xfId="9" applyFont="1" applyFill="1" applyBorder="1" applyAlignment="1" applyProtection="1">
      <alignment vertical="center" wrapText="1"/>
      <protection locked="0"/>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59" fillId="6" borderId="0" xfId="0" applyFont="1" applyFill="1" applyAlignment="1">
      <alignment horizontal="center"/>
    </xf>
    <xf numFmtId="0" fontId="19" fillId="6" borderId="73" xfId="0" applyFont="1" applyFill="1" applyBorder="1" applyAlignment="1">
      <alignment wrapText="1"/>
    </xf>
    <xf numFmtId="0" fontId="19" fillId="6" borderId="0" xfId="0" applyFont="1" applyFill="1"/>
    <xf numFmtId="0" fontId="19" fillId="6" borderId="73" xfId="0" applyFont="1" applyFill="1" applyBorder="1" applyAlignment="1">
      <alignment vertical="center" wrapText="1"/>
    </xf>
    <xf numFmtId="0" fontId="19" fillId="12" borderId="0" xfId="0" applyFont="1" applyFill="1"/>
    <xf numFmtId="0" fontId="19" fillId="0" borderId="73" xfId="0" applyFont="1" applyBorder="1"/>
    <xf numFmtId="0" fontId="37" fillId="8" borderId="20" xfId="0" applyFont="1" applyFill="1" applyBorder="1" applyAlignment="1">
      <alignment horizontal="center" vertical="center" wrapText="1"/>
    </xf>
    <xf numFmtId="0" fontId="21" fillId="0" borderId="4" xfId="0" applyFont="1" applyBorder="1" applyAlignment="1" applyProtection="1">
      <alignment horizontal="left" vertical="center" wrapText="1"/>
      <protection locked="0" hidden="1"/>
    </xf>
    <xf numFmtId="41" fontId="19" fillId="15" borderId="33" xfId="8" applyFont="1" applyFill="1" applyBorder="1" applyAlignment="1" applyProtection="1">
      <alignment horizontal="left" vertical="center" wrapText="1"/>
      <protection locked="0"/>
    </xf>
    <xf numFmtId="0" fontId="14" fillId="30" borderId="25" xfId="0" applyFont="1" applyFill="1" applyBorder="1" applyAlignment="1">
      <alignment horizontal="center" vertical="center" wrapText="1"/>
    </xf>
    <xf numFmtId="0" fontId="14" fillId="30" borderId="23" xfId="0" applyFont="1" applyFill="1" applyBorder="1" applyAlignment="1">
      <alignment horizontal="center" vertical="center" wrapText="1"/>
    </xf>
    <xf numFmtId="0" fontId="30" fillId="0" borderId="23" xfId="11" applyFont="1" applyBorder="1" applyProtection="1">
      <protection hidden="1"/>
    </xf>
    <xf numFmtId="0" fontId="62" fillId="31" borderId="23" xfId="12" applyFont="1" applyBorder="1" applyAlignment="1">
      <alignment horizontal="left" vertical="center"/>
    </xf>
    <xf numFmtId="0" fontId="63" fillId="29" borderId="23" xfId="10" applyFont="1" applyBorder="1" applyAlignment="1">
      <alignment horizontal="left" vertical="center"/>
    </xf>
    <xf numFmtId="42" fontId="19" fillId="15" borderId="24" xfId="13" applyFont="1" applyFill="1" applyBorder="1" applyAlignment="1" applyProtection="1">
      <alignment horizontal="left" vertical="center" wrapText="1"/>
      <protection locked="0"/>
    </xf>
    <xf numFmtId="42" fontId="19" fillId="15" borderId="22"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left" vertical="center" wrapText="1"/>
      <protection locked="0"/>
    </xf>
    <xf numFmtId="0" fontId="19" fillId="15" borderId="22" xfId="0" applyFont="1" applyFill="1" applyBorder="1" applyAlignment="1" applyProtection="1">
      <alignment horizontal="center" vertical="center" wrapText="1"/>
      <protection locked="0"/>
    </xf>
    <xf numFmtId="0" fontId="19" fillId="15" borderId="23" xfId="0" applyFont="1" applyFill="1" applyBorder="1" applyAlignment="1" applyProtection="1">
      <alignment horizontal="center" vertical="center" wrapText="1"/>
      <protection locked="0"/>
    </xf>
    <xf numFmtId="0" fontId="19" fillId="15" borderId="24" xfId="0" applyFont="1" applyFill="1" applyBorder="1" applyAlignment="1" applyProtection="1">
      <alignment horizontal="center" vertical="center" wrapText="1"/>
      <protection locked="0"/>
    </xf>
    <xf numFmtId="0" fontId="16" fillId="4" borderId="25" xfId="0" applyFont="1" applyFill="1" applyBorder="1" applyAlignment="1" applyProtection="1">
      <alignment horizontal="left" vertical="center" wrapText="1"/>
      <protection locked="0"/>
    </xf>
    <xf numFmtId="0" fontId="19" fillId="0" borderId="23" xfId="0" applyFont="1" applyBorder="1" applyAlignment="1" applyProtection="1">
      <alignment horizontal="center" vertical="center"/>
      <protection locked="0"/>
    </xf>
    <xf numFmtId="0" fontId="19" fillId="0" borderId="23" xfId="0" applyFont="1" applyBorder="1" applyProtection="1">
      <protection locked="0"/>
    </xf>
    <xf numFmtId="0" fontId="20" fillId="11" borderId="49" xfId="0" applyFont="1" applyFill="1" applyBorder="1" applyAlignment="1" applyProtection="1">
      <alignment horizontal="left" vertical="center" wrapText="1"/>
      <protection locked="0"/>
    </xf>
    <xf numFmtId="10" fontId="19" fillId="20" borderId="28" xfId="2" applyNumberFormat="1" applyFont="1" applyFill="1" applyBorder="1" applyAlignment="1" applyProtection="1">
      <alignment horizontal="center" vertical="center" wrapText="1"/>
      <protection locked="0"/>
    </xf>
    <xf numFmtId="10" fontId="19" fillId="20" borderId="24" xfId="2" applyNumberFormat="1" applyFont="1" applyFill="1" applyBorder="1" applyAlignment="1" applyProtection="1">
      <alignment horizontal="center" vertical="center" wrapText="1"/>
      <protection locked="0"/>
    </xf>
    <xf numFmtId="0" fontId="19" fillId="15" borderId="25" xfId="0" applyFont="1" applyFill="1" applyBorder="1" applyAlignment="1" applyProtection="1">
      <alignment horizontal="left" vertical="center" wrapText="1"/>
      <protection locked="0"/>
    </xf>
    <xf numFmtId="164" fontId="19" fillId="15" borderId="28" xfId="1" applyFont="1" applyFill="1" applyBorder="1" applyAlignment="1" applyProtection="1">
      <alignment horizontal="left" vertical="center" wrapText="1"/>
      <protection locked="0"/>
    </xf>
    <xf numFmtId="164" fontId="19" fillId="15" borderId="23" xfId="1" applyFont="1" applyFill="1" applyBorder="1" applyAlignment="1" applyProtection="1">
      <alignment horizontal="left" vertical="center" wrapText="1"/>
      <protection locked="0"/>
    </xf>
    <xf numFmtId="164" fontId="19" fillId="15" borderId="26" xfId="1" applyFont="1" applyFill="1" applyBorder="1" applyAlignment="1" applyProtection="1">
      <alignment horizontal="left" vertical="center" wrapText="1"/>
      <protection locked="0"/>
    </xf>
    <xf numFmtId="164" fontId="19" fillId="15" borderId="25" xfId="1" applyFont="1" applyFill="1" applyBorder="1" applyAlignment="1" applyProtection="1">
      <alignment horizontal="left" vertical="center" wrapText="1"/>
      <protection locked="0"/>
    </xf>
    <xf numFmtId="0" fontId="19" fillId="11" borderId="31" xfId="0" applyFont="1" applyFill="1" applyBorder="1" applyAlignment="1" applyProtection="1">
      <alignment horizontal="left" vertical="center" wrapText="1"/>
      <protection locked="0"/>
    </xf>
    <xf numFmtId="0" fontId="19" fillId="0" borderId="28" xfId="0" applyFont="1" applyBorder="1" applyProtection="1">
      <protection locked="0"/>
    </xf>
    <xf numFmtId="0" fontId="16" fillId="4" borderId="26" xfId="0" applyFont="1" applyFill="1" applyBorder="1" applyAlignment="1" applyProtection="1">
      <alignment horizontal="left" vertical="center" wrapText="1"/>
      <protection locked="0"/>
    </xf>
    <xf numFmtId="0" fontId="16" fillId="4" borderId="27" xfId="0" applyFont="1" applyFill="1" applyBorder="1" applyAlignment="1" applyProtection="1">
      <alignment horizontal="left" vertical="center" wrapText="1"/>
      <protection locked="0"/>
    </xf>
    <xf numFmtId="0" fontId="16" fillId="4" borderId="1" xfId="0" applyFont="1" applyFill="1" applyBorder="1" applyAlignment="1" applyProtection="1">
      <alignment vertical="center" wrapText="1"/>
      <protection locked="0"/>
    </xf>
    <xf numFmtId="0" fontId="16" fillId="4" borderId="22" xfId="0" applyFont="1" applyFill="1" applyBorder="1" applyAlignment="1" applyProtection="1">
      <alignment vertical="center" wrapText="1"/>
      <protection locked="0"/>
    </xf>
    <xf numFmtId="0" fontId="18" fillId="5" borderId="22" xfId="0" applyFont="1" applyFill="1" applyBorder="1" applyAlignment="1" applyProtection="1">
      <alignment horizontal="left" vertical="top" wrapText="1"/>
      <protection locked="0"/>
    </xf>
    <xf numFmtId="0" fontId="18" fillId="5" borderId="23" xfId="0" applyFont="1" applyFill="1" applyBorder="1" applyAlignment="1" applyProtection="1">
      <alignment horizontal="left" vertical="top" wrapText="1"/>
      <protection locked="0"/>
    </xf>
    <xf numFmtId="0" fontId="18" fillId="5" borderId="24" xfId="0" applyFont="1" applyFill="1" applyBorder="1" applyAlignment="1" applyProtection="1">
      <alignment horizontal="left" vertical="top" wrapText="1"/>
      <protection locked="0"/>
    </xf>
    <xf numFmtId="0" fontId="19" fillId="0" borderId="22" xfId="0" applyFont="1" applyBorder="1" applyProtection="1">
      <protection locked="0"/>
    </xf>
    <xf numFmtId="0" fontId="19" fillId="0" borderId="24" xfId="0" applyFont="1" applyBorder="1" applyProtection="1">
      <protection locked="0"/>
    </xf>
    <xf numFmtId="0" fontId="19" fillId="0" borderId="29" xfId="0" applyFont="1" applyBorder="1" applyProtection="1">
      <protection locked="0"/>
    </xf>
    <xf numFmtId="0" fontId="19" fillId="0" borderId="46" xfId="0" applyFont="1" applyBorder="1" applyProtection="1">
      <protection locked="0"/>
    </xf>
    <xf numFmtId="0" fontId="19" fillId="0" borderId="30" xfId="0" applyFont="1" applyBorder="1" applyProtection="1">
      <protection locked="0"/>
    </xf>
    <xf numFmtId="0" fontId="19" fillId="0" borderId="31" xfId="0" applyFont="1" applyBorder="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17" fillId="5" borderId="22"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6" fillId="4" borderId="22" xfId="0" applyFont="1" applyFill="1" applyBorder="1" applyAlignment="1">
      <alignment horizontal="center" vertical="top" wrapText="1"/>
    </xf>
    <xf numFmtId="0" fontId="16" fillId="4" borderId="23" xfId="0" applyFont="1" applyFill="1" applyBorder="1" applyAlignment="1">
      <alignment horizontal="center" vertical="top" wrapText="1"/>
    </xf>
    <xf numFmtId="0" fontId="16" fillId="4" borderId="24" xfId="0" applyFont="1" applyFill="1" applyBorder="1" applyAlignment="1">
      <alignment horizontal="center" vertical="top" wrapText="1"/>
    </xf>
    <xf numFmtId="9" fontId="37" fillId="15" borderId="57" xfId="2" applyFont="1" applyFill="1" applyBorder="1" applyAlignment="1" applyProtection="1">
      <alignment horizontal="center" vertical="center" wrapText="1"/>
      <protection locked="0"/>
    </xf>
    <xf numFmtId="9" fontId="37" fillId="15" borderId="23" xfId="2" applyFont="1" applyFill="1" applyBorder="1" applyAlignment="1" applyProtection="1">
      <alignment horizontal="center" vertical="center" wrapText="1"/>
      <protection locked="0"/>
    </xf>
    <xf numFmtId="9" fontId="37" fillId="15" borderId="27" xfId="2" applyFont="1" applyFill="1" applyBorder="1" applyAlignment="1" applyProtection="1">
      <alignment horizontal="center" vertical="center" wrapText="1"/>
      <protection locked="0"/>
    </xf>
    <xf numFmtId="0" fontId="26" fillId="0" borderId="23" xfId="0" applyFont="1" applyBorder="1" applyAlignment="1">
      <alignment horizontal="left" vertical="center" wrapText="1"/>
    </xf>
    <xf numFmtId="0" fontId="0" fillId="0" borderId="0" xfId="0" applyAlignment="1">
      <alignment horizontal="left"/>
    </xf>
    <xf numFmtId="0" fontId="29" fillId="0" borderId="0" xfId="0" applyFont="1" applyAlignment="1">
      <alignment horizontal="left"/>
    </xf>
    <xf numFmtId="0" fontId="30" fillId="0" borderId="43" xfId="0" applyFont="1" applyBorder="1" applyAlignment="1">
      <alignment horizontal="left" vertical="center"/>
    </xf>
    <xf numFmtId="0" fontId="30" fillId="12" borderId="43" xfId="0" applyFont="1" applyFill="1" applyBorder="1" applyAlignment="1">
      <alignment horizontal="left" vertical="center"/>
    </xf>
    <xf numFmtId="0" fontId="29" fillId="3" borderId="23" xfId="0" applyFont="1" applyFill="1" applyBorder="1" applyAlignment="1" applyProtection="1">
      <alignment horizontal="left" vertical="center"/>
      <protection hidden="1"/>
    </xf>
    <xf numFmtId="0" fontId="9" fillId="0" borderId="12" xfId="0" applyFont="1" applyBorder="1" applyAlignment="1">
      <alignment horizontal="left"/>
    </xf>
    <xf numFmtId="0" fontId="38" fillId="17" borderId="59" xfId="5" applyFont="1" applyBorder="1" applyAlignment="1" applyProtection="1">
      <alignment horizontal="center" vertical="center" wrapText="1"/>
    </xf>
    <xf numFmtId="0" fontId="38" fillId="17" borderId="2" xfId="5" applyFont="1" applyBorder="1" applyAlignment="1" applyProtection="1">
      <alignment horizontal="center" vertical="center" wrapText="1"/>
    </xf>
    <xf numFmtId="0" fontId="0" fillId="0" borderId="0" xfId="0" applyAlignment="1">
      <alignment horizontal="center" vertical="center"/>
    </xf>
    <xf numFmtId="0" fontId="33" fillId="0" borderId="0" xfId="0" applyFont="1" applyAlignment="1">
      <alignment horizontal="center" vertical="center" wrapText="1"/>
    </xf>
    <xf numFmtId="0" fontId="20" fillId="0" borderId="0" xfId="0" applyFont="1" applyAlignment="1">
      <alignment horizontal="center" vertical="center"/>
    </xf>
    <xf numFmtId="0" fontId="41" fillId="0" borderId="0" xfId="0" applyFont="1" applyAlignment="1">
      <alignment vertical="center" wrapText="1"/>
    </xf>
    <xf numFmtId="0" fontId="19" fillId="0" borderId="0" xfId="0" applyFont="1" applyAlignment="1">
      <alignment vertical="center"/>
    </xf>
    <xf numFmtId="0" fontId="41" fillId="0" borderId="0" xfId="0" applyFont="1" applyAlignment="1">
      <alignment vertical="center"/>
    </xf>
    <xf numFmtId="0" fontId="39" fillId="0" borderId="0" xfId="0" applyFont="1" applyAlignment="1">
      <alignment vertical="center"/>
    </xf>
    <xf numFmtId="0" fontId="41" fillId="0" borderId="0" xfId="0" applyFont="1" applyAlignment="1">
      <alignment horizontal="left" vertical="center"/>
    </xf>
    <xf numFmtId="0" fontId="1" fillId="0" borderId="0" xfId="0" applyFont="1" applyAlignment="1">
      <alignment vertical="center"/>
    </xf>
    <xf numFmtId="0" fontId="19" fillId="0" borderId="0" xfId="0" applyFont="1" applyAlignment="1">
      <alignment horizontal="left" vertical="center"/>
    </xf>
    <xf numFmtId="0" fontId="40" fillId="0" borderId="0" xfId="0" applyFont="1" applyAlignment="1">
      <alignment vertical="center"/>
    </xf>
    <xf numFmtId="0" fontId="37" fillId="0" borderId="0" xfId="0" applyFont="1" applyAlignment="1">
      <alignment horizontal="right" vertical="center"/>
    </xf>
    <xf numFmtId="0" fontId="37"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vertical="center" wrapText="1"/>
    </xf>
    <xf numFmtId="0" fontId="43" fillId="24" borderId="47" xfId="0" applyFont="1" applyFill="1" applyBorder="1" applyAlignment="1">
      <alignment horizontal="center" vertical="center"/>
    </xf>
    <xf numFmtId="0" fontId="37" fillId="0" borderId="59"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43" fillId="22" borderId="47" xfId="0" applyFont="1" applyFill="1" applyBorder="1" applyAlignment="1">
      <alignment horizontal="center" vertical="center"/>
    </xf>
    <xf numFmtId="0" fontId="19" fillId="0" borderId="59" xfId="0" applyFont="1" applyBorder="1" applyAlignment="1">
      <alignment horizontal="center"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0" fillId="0" borderId="0" xfId="0" applyAlignment="1">
      <alignment horizontal="left" vertical="center"/>
    </xf>
    <xf numFmtId="0" fontId="37" fillId="14" borderId="4" xfId="3" applyFont="1" applyFill="1" applyBorder="1" applyAlignment="1" applyProtection="1">
      <alignment horizontal="left" vertical="center" wrapText="1"/>
    </xf>
    <xf numFmtId="0" fontId="37" fillId="14" borderId="53" xfId="3" applyFont="1" applyFill="1" applyBorder="1" applyAlignment="1" applyProtection="1">
      <alignment horizontal="left" vertical="center" wrapText="1"/>
    </xf>
    <xf numFmtId="0" fontId="37" fillId="14" borderId="27" xfId="3" applyFont="1" applyFill="1" applyBorder="1" applyAlignment="1" applyProtection="1">
      <alignment horizontal="left" vertical="center" wrapText="1"/>
    </xf>
    <xf numFmtId="0" fontId="34" fillId="0" borderId="0" xfId="0" applyFont="1" applyAlignment="1">
      <alignment vertical="center" wrapText="1"/>
    </xf>
    <xf numFmtId="0" fontId="37" fillId="14" borderId="56" xfId="3" applyFont="1" applyFill="1" applyBorder="1" applyAlignment="1" applyProtection="1">
      <alignment horizontal="left" vertical="center" wrapText="1"/>
    </xf>
    <xf numFmtId="0" fontId="39" fillId="21" borderId="44" xfId="0" applyFont="1" applyFill="1" applyBorder="1" applyAlignment="1">
      <alignment horizontal="left" vertical="center"/>
    </xf>
    <xf numFmtId="0" fontId="39" fillId="21" borderId="44" xfId="0" applyFont="1" applyFill="1" applyBorder="1" applyAlignment="1">
      <alignment horizontal="left" vertical="center" wrapText="1"/>
    </xf>
    <xf numFmtId="0" fontId="0" fillId="0" borderId="74" xfId="0" applyBorder="1" applyAlignment="1">
      <alignment horizontal="left" vertical="center"/>
    </xf>
    <xf numFmtId="0" fontId="39" fillId="21" borderId="26" xfId="0" applyFont="1" applyFill="1" applyBorder="1" applyAlignment="1">
      <alignment horizontal="left" vertical="center" wrapText="1"/>
    </xf>
    <xf numFmtId="9" fontId="19" fillId="21" borderId="22" xfId="2" applyFont="1" applyFill="1" applyBorder="1" applyAlignment="1" applyProtection="1">
      <alignment horizontal="center" vertical="center" wrapText="1"/>
    </xf>
    <xf numFmtId="9" fontId="19" fillId="21" borderId="23" xfId="2" applyFont="1" applyFill="1" applyBorder="1" applyAlignment="1" applyProtection="1">
      <alignment horizontal="center" vertical="center" wrapText="1"/>
    </xf>
    <xf numFmtId="9" fontId="19" fillId="21" borderId="24" xfId="2" applyFont="1" applyFill="1" applyBorder="1" applyAlignment="1" applyProtection="1">
      <alignment horizontal="center" vertical="center" wrapText="1"/>
    </xf>
    <xf numFmtId="0" fontId="39" fillId="21" borderId="57" xfId="0" applyFont="1" applyFill="1" applyBorder="1" applyAlignment="1">
      <alignment horizontal="left" vertical="center" wrapText="1"/>
    </xf>
    <xf numFmtId="0" fontId="39" fillId="21" borderId="52" xfId="0" applyFont="1" applyFill="1" applyBorder="1" applyAlignment="1">
      <alignment horizontal="left" vertical="center" wrapText="1"/>
    </xf>
    <xf numFmtId="164" fontId="37" fillId="21" borderId="46" xfId="1" applyFont="1" applyFill="1" applyBorder="1" applyAlignment="1" applyProtection="1">
      <alignment horizontal="center" vertical="center" wrapText="1"/>
    </xf>
    <xf numFmtId="41" fontId="37" fillId="21" borderId="46" xfId="8" applyFont="1" applyFill="1" applyBorder="1" applyAlignment="1" applyProtection="1">
      <alignment horizontal="center" vertical="center" wrapText="1"/>
    </xf>
    <xf numFmtId="44" fontId="37" fillId="21" borderId="46" xfId="0" applyNumberFormat="1" applyFont="1" applyFill="1" applyBorder="1" applyAlignment="1">
      <alignment horizontal="center" vertical="center" wrapText="1"/>
    </xf>
    <xf numFmtId="0" fontId="37" fillId="19" borderId="80" xfId="7" applyFont="1" applyBorder="1" applyAlignment="1" applyProtection="1">
      <alignment horizontal="left" vertical="center" wrapText="1"/>
    </xf>
    <xf numFmtId="0" fontId="19" fillId="20" borderId="45" xfId="0" applyFont="1" applyFill="1" applyBorder="1" applyAlignment="1" applyProtection="1">
      <alignment horizontal="left" vertical="center" wrapText="1"/>
      <protection locked="0"/>
    </xf>
    <xf numFmtId="0" fontId="37" fillId="19" borderId="81" xfId="7" applyFont="1" applyBorder="1" applyAlignment="1" applyProtection="1">
      <alignment horizontal="left" vertical="center" wrapText="1"/>
    </xf>
    <xf numFmtId="0" fontId="19" fillId="20" borderId="28" xfId="0" applyFont="1" applyFill="1" applyBorder="1" applyAlignment="1" applyProtection="1">
      <alignment vertical="center" wrapText="1"/>
      <protection locked="0"/>
    </xf>
    <xf numFmtId="0" fontId="19" fillId="20" borderId="23" xfId="0" applyFont="1" applyFill="1" applyBorder="1" applyAlignment="1" applyProtection="1">
      <alignment vertical="center" wrapText="1"/>
      <protection locked="0"/>
    </xf>
    <xf numFmtId="0" fontId="19" fillId="20" borderId="24" xfId="0" applyFont="1" applyFill="1" applyBorder="1" applyAlignment="1" applyProtection="1">
      <alignment vertical="center" wrapText="1"/>
      <protection locked="0"/>
    </xf>
    <xf numFmtId="0" fontId="65" fillId="32" borderId="81" xfId="0" applyFont="1" applyFill="1" applyBorder="1" applyAlignment="1">
      <alignment horizontal="justify" vertical="center"/>
    </xf>
    <xf numFmtId="164" fontId="19" fillId="20" borderId="28" xfId="1" applyFont="1" applyFill="1" applyBorder="1" applyAlignment="1" applyProtection="1">
      <alignment horizontal="center" vertical="center" wrapText="1"/>
      <protection locked="0"/>
    </xf>
    <xf numFmtId="9" fontId="19" fillId="20" borderId="28" xfId="2" applyFont="1" applyFill="1" applyBorder="1" applyAlignment="1" applyProtection="1">
      <alignment horizontal="center" vertical="center" wrapText="1"/>
      <protection locked="0"/>
    </xf>
    <xf numFmtId="10" fontId="19" fillId="20" borderId="27" xfId="2" applyNumberFormat="1" applyFont="1" applyFill="1" applyBorder="1" applyAlignment="1" applyProtection="1">
      <alignment horizontal="center" vertical="center" wrapText="1"/>
      <protection locked="0"/>
    </xf>
    <xf numFmtId="0" fontId="66" fillId="32" borderId="81" xfId="0" applyFont="1" applyFill="1" applyBorder="1" applyAlignment="1">
      <alignment horizontal="justify" vertical="center"/>
    </xf>
    <xf numFmtId="165" fontId="19" fillId="32" borderId="28" xfId="2" applyNumberFormat="1" applyFont="1" applyFill="1" applyBorder="1" applyAlignment="1" applyProtection="1">
      <alignment horizontal="center" vertical="center" wrapText="1"/>
    </xf>
    <xf numFmtId="165" fontId="19" fillId="32" borderId="27" xfId="2" applyNumberFormat="1" applyFont="1" applyFill="1" applyBorder="1" applyAlignment="1" applyProtection="1">
      <alignment horizontal="center" vertical="center" wrapText="1"/>
    </xf>
    <xf numFmtId="9" fontId="37" fillId="32" borderId="28" xfId="2" applyFont="1" applyFill="1" applyBorder="1" applyAlignment="1" applyProtection="1">
      <alignment horizontal="center" vertical="center" wrapText="1"/>
    </xf>
    <xf numFmtId="9" fontId="37" fillId="32" borderId="24" xfId="2" applyFont="1" applyFill="1" applyBorder="1" applyAlignment="1" applyProtection="1">
      <alignment horizontal="center" vertical="center" wrapText="1"/>
    </xf>
    <xf numFmtId="10" fontId="19" fillId="32" borderId="28" xfId="2" applyNumberFormat="1" applyFont="1" applyFill="1" applyBorder="1" applyAlignment="1" applyProtection="1">
      <alignment horizontal="center" vertical="center" wrapText="1"/>
    </xf>
    <xf numFmtId="10" fontId="19" fillId="32" borderId="24" xfId="2" applyNumberFormat="1" applyFont="1" applyFill="1" applyBorder="1" applyAlignment="1" applyProtection="1">
      <alignment horizontal="center" vertical="center" wrapText="1"/>
    </xf>
    <xf numFmtId="0" fontId="37" fillId="19" borderId="81" xfId="7" applyFont="1" applyBorder="1" applyAlignment="1" applyProtection="1">
      <alignment horizontal="right" vertical="center" wrapText="1"/>
    </xf>
    <xf numFmtId="10" fontId="19" fillId="6" borderId="28" xfId="2" applyNumberFormat="1" applyFont="1" applyFill="1" applyBorder="1" applyAlignment="1" applyProtection="1">
      <alignment horizontal="center" vertical="center" wrapText="1"/>
    </xf>
    <xf numFmtId="10" fontId="19" fillId="6" borderId="24" xfId="2" applyNumberFormat="1" applyFont="1" applyFill="1" applyBorder="1" applyAlignment="1" applyProtection="1">
      <alignment horizontal="center" vertical="center" wrapText="1"/>
    </xf>
    <xf numFmtId="10" fontId="19" fillId="32" borderId="39" xfId="2" applyNumberFormat="1" applyFont="1" applyFill="1" applyBorder="1" applyAlignment="1" applyProtection="1">
      <alignment horizontal="center" vertical="center" wrapText="1"/>
    </xf>
    <xf numFmtId="10" fontId="19" fillId="32" borderId="48" xfId="2" applyNumberFormat="1" applyFont="1" applyFill="1" applyBorder="1" applyAlignment="1" applyProtection="1">
      <alignment horizontal="center" vertical="center" wrapText="1"/>
    </xf>
    <xf numFmtId="10" fontId="58" fillId="6" borderId="0" xfId="2" applyNumberFormat="1" applyFont="1" applyFill="1" applyAlignment="1" applyProtection="1">
      <alignment horizontal="left" vertical="center"/>
    </xf>
    <xf numFmtId="0" fontId="38" fillId="0" borderId="0" xfId="0" applyFont="1" applyAlignment="1">
      <alignment horizontal="left" vertical="center"/>
    </xf>
    <xf numFmtId="0" fontId="66" fillId="32" borderId="82" xfId="0" applyFont="1" applyFill="1" applyBorder="1" applyAlignment="1">
      <alignment horizontal="justify" vertical="center"/>
    </xf>
    <xf numFmtId="10" fontId="19" fillId="32" borderId="31" xfId="2" applyNumberFormat="1" applyFont="1" applyFill="1" applyBorder="1" applyAlignment="1" applyProtection="1">
      <alignment horizontal="center" vertical="center" wrapText="1"/>
    </xf>
    <xf numFmtId="0" fontId="37" fillId="19" borderId="2" xfId="7" applyFont="1" applyBorder="1" applyAlignment="1" applyProtection="1">
      <alignment horizontal="left" vertical="center" wrapText="1"/>
    </xf>
    <xf numFmtId="0" fontId="20" fillId="32" borderId="59" xfId="0" applyFont="1" applyFill="1" applyBorder="1" applyAlignment="1">
      <alignment horizontal="center" vertical="center" wrapText="1"/>
    </xf>
    <xf numFmtId="0" fontId="20" fillId="32" borderId="3" xfId="0" applyFont="1" applyFill="1" applyBorder="1" applyAlignment="1">
      <alignment horizontal="center" vertical="center" wrapText="1"/>
    </xf>
    <xf numFmtId="0" fontId="20" fillId="32" borderId="50" xfId="0" applyFont="1" applyFill="1" applyBorder="1" applyAlignment="1">
      <alignment horizontal="center" vertical="center" wrapText="1"/>
    </xf>
    <xf numFmtId="0" fontId="20" fillId="32" borderId="49" xfId="0" applyFont="1" applyFill="1" applyBorder="1" applyAlignment="1">
      <alignment horizontal="center" vertical="center" wrapText="1"/>
    </xf>
    <xf numFmtId="0" fontId="34" fillId="0" borderId="74" xfId="0" applyFont="1" applyBorder="1" applyAlignment="1">
      <alignment horizontal="left" vertical="center"/>
    </xf>
    <xf numFmtId="0" fontId="34" fillId="0" borderId="0" xfId="0" applyFont="1" applyAlignment="1">
      <alignment horizontal="left" vertical="center"/>
    </xf>
    <xf numFmtId="0" fontId="20" fillId="0" borderId="0" xfId="7" applyFont="1" applyFill="1" applyBorder="1" applyAlignment="1" applyProtection="1">
      <alignment horizontal="left" vertical="center" wrapText="1"/>
    </xf>
    <xf numFmtId="0" fontId="20" fillId="0" borderId="0" xfId="0" applyFont="1" applyAlignment="1">
      <alignment horizontal="center" vertical="center" wrapText="1"/>
    </xf>
    <xf numFmtId="10" fontId="20" fillId="0" borderId="0" xfId="2" applyNumberFormat="1" applyFont="1" applyFill="1" applyAlignment="1" applyProtection="1">
      <alignment horizontal="center" vertical="center" wrapText="1"/>
    </xf>
    <xf numFmtId="0" fontId="11" fillId="0" borderId="0" xfId="0" applyFont="1" applyAlignment="1">
      <alignment horizontal="center" vertical="center" wrapText="1"/>
    </xf>
    <xf numFmtId="9" fontId="21" fillId="0" borderId="19" xfId="2" applyFont="1" applyBorder="1" applyAlignment="1" applyProtection="1">
      <alignment horizontal="center" vertical="center"/>
    </xf>
    <xf numFmtId="9" fontId="21" fillId="0" borderId="79" xfId="2" applyFont="1" applyBorder="1" applyAlignment="1" applyProtection="1">
      <alignment horizontal="center" vertical="center"/>
    </xf>
    <xf numFmtId="9" fontId="21" fillId="0" borderId="22" xfId="2" applyFont="1" applyBorder="1" applyAlignment="1" applyProtection="1">
      <alignment horizontal="center" vertical="center"/>
    </xf>
    <xf numFmtId="9" fontId="21" fillId="0" borderId="57" xfId="2" applyFont="1" applyBorder="1" applyAlignment="1" applyProtection="1">
      <alignment horizontal="center" vertical="center"/>
    </xf>
    <xf numFmtId="9" fontId="0" fillId="0" borderId="0" xfId="2" applyFont="1" applyAlignment="1" applyProtection="1">
      <alignment vertical="center"/>
    </xf>
    <xf numFmtId="9" fontId="21" fillId="0" borderId="22" xfId="2" applyFont="1" applyBorder="1" applyAlignment="1" applyProtection="1">
      <alignment horizontal="center" vertical="center" wrapText="1"/>
    </xf>
    <xf numFmtId="9" fontId="21" fillId="0" borderId="57" xfId="2" applyFont="1" applyBorder="1" applyAlignment="1" applyProtection="1">
      <alignment horizontal="center" vertical="center" wrapText="1"/>
    </xf>
    <xf numFmtId="9" fontId="21" fillId="0" borderId="29" xfId="2" applyFont="1" applyBorder="1" applyAlignment="1" applyProtection="1">
      <alignment horizontal="center" vertical="center" wrapText="1"/>
    </xf>
    <xf numFmtId="9" fontId="21" fillId="0" borderId="52" xfId="2" applyFont="1" applyBorder="1" applyAlignment="1" applyProtection="1">
      <alignment horizontal="center" vertical="center" wrapText="1"/>
    </xf>
    <xf numFmtId="0" fontId="57" fillId="10" borderId="23" xfId="0" applyFont="1" applyFill="1" applyBorder="1" applyAlignment="1">
      <alignment horizontal="center" vertical="center"/>
    </xf>
    <xf numFmtId="0" fontId="9" fillId="6" borderId="23" xfId="0" applyFont="1" applyFill="1" applyBorder="1" applyAlignment="1">
      <alignment horizontal="center" vertical="center"/>
    </xf>
    <xf numFmtId="0" fontId="9" fillId="28" borderId="23" xfId="0" applyFont="1" applyFill="1" applyBorder="1" applyAlignment="1">
      <alignment horizontal="center" vertical="center"/>
    </xf>
    <xf numFmtId="0" fontId="19" fillId="0" borderId="25" xfId="0" applyFont="1" applyBorder="1" applyAlignment="1" applyProtection="1">
      <alignment horizontal="center" vertical="top"/>
      <protection locked="0"/>
    </xf>
    <xf numFmtId="0" fontId="19" fillId="0" borderId="26" xfId="0" applyFont="1" applyBorder="1" applyAlignment="1" applyProtection="1">
      <alignment horizontal="center" vertical="top"/>
      <protection locked="0"/>
    </xf>
    <xf numFmtId="0" fontId="19" fillId="0" borderId="28" xfId="0" applyFont="1" applyBorder="1" applyAlignment="1" applyProtection="1">
      <alignment horizontal="center" vertical="top"/>
      <protection locked="0"/>
    </xf>
    <xf numFmtId="0" fontId="19" fillId="0" borderId="23" xfId="0" applyFont="1" applyBorder="1" applyProtection="1">
      <protection locked="0"/>
    </xf>
    <xf numFmtId="0" fontId="19" fillId="0" borderId="25" xfId="0" applyFont="1" applyBorder="1" applyProtection="1">
      <protection locked="0"/>
    </xf>
    <xf numFmtId="0" fontId="19" fillId="0" borderId="28" xfId="0" applyFont="1" applyBorder="1" applyProtection="1">
      <protection locked="0"/>
    </xf>
    <xf numFmtId="0" fontId="4"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7" fillId="5" borderId="9" xfId="0" applyFont="1" applyFill="1" applyBorder="1" applyAlignment="1" applyProtection="1">
      <alignment horizontal="left" vertical="top" wrapText="1"/>
      <protection locked="0"/>
    </xf>
    <xf numFmtId="0" fontId="17" fillId="5" borderId="0" xfId="0" applyFont="1" applyFill="1" applyAlignment="1" applyProtection="1">
      <alignment horizontal="left" vertical="top" wrapText="1"/>
      <protection locked="0"/>
    </xf>
    <xf numFmtId="0" fontId="17" fillId="5" borderId="10" xfId="0" applyFont="1" applyFill="1" applyBorder="1" applyAlignment="1" applyProtection="1">
      <alignment horizontal="left" vertical="top" wrapText="1"/>
      <protection locked="0"/>
    </xf>
    <xf numFmtId="0" fontId="17" fillId="5" borderId="11" xfId="0" applyFont="1" applyFill="1" applyBorder="1" applyAlignment="1" applyProtection="1">
      <alignment horizontal="left" vertical="top" wrapText="1"/>
      <protection locked="0"/>
    </xf>
    <xf numFmtId="0" fontId="17" fillId="5" borderId="12" xfId="0" applyFont="1" applyFill="1" applyBorder="1" applyAlignment="1" applyProtection="1">
      <alignment horizontal="left" vertical="top" wrapText="1"/>
      <protection locked="0"/>
    </xf>
    <xf numFmtId="0" fontId="17" fillId="5" borderId="13" xfId="0" applyFont="1" applyFill="1" applyBorder="1" applyAlignment="1" applyProtection="1">
      <alignment horizontal="left" vertical="top" wrapText="1"/>
      <protection locked="0"/>
    </xf>
    <xf numFmtId="0" fontId="12" fillId="0" borderId="0" xfId="0" applyFont="1" applyAlignment="1">
      <alignment horizontal="left" vertical="top" wrapText="1"/>
    </xf>
    <xf numFmtId="0" fontId="56" fillId="0" borderId="0" xfId="0" applyFont="1" applyAlignment="1">
      <alignment horizontal="center" wrapText="1"/>
    </xf>
    <xf numFmtId="0" fontId="13" fillId="0" borderId="14"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60"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7" fillId="0" borderId="6" xfId="0" applyFont="1" applyBorder="1" applyAlignment="1">
      <alignment horizontal="left" vertical="center"/>
    </xf>
    <xf numFmtId="0" fontId="64" fillId="0" borderId="0" xfId="0" applyFont="1" applyAlignment="1">
      <alignment horizontal="left" vertical="center"/>
    </xf>
    <xf numFmtId="14" fontId="64" fillId="0" borderId="0" xfId="0" applyNumberFormat="1" applyFont="1" applyAlignment="1">
      <alignment horizontal="left" vertical="center"/>
    </xf>
    <xf numFmtId="0" fontId="64" fillId="0" borderId="12" xfId="0" applyFont="1" applyBorder="1" applyAlignment="1">
      <alignment horizontal="left" vertical="center"/>
    </xf>
    <xf numFmtId="0" fontId="64" fillId="0" borderId="0" xfId="0" applyFont="1" applyAlignment="1">
      <alignment horizontal="center" vertical="center"/>
    </xf>
    <xf numFmtId="14" fontId="64" fillId="0" borderId="0" xfId="0" applyNumberFormat="1" applyFont="1" applyAlignment="1">
      <alignment horizontal="center" vertical="center"/>
    </xf>
    <xf numFmtId="0" fontId="7" fillId="33" borderId="6" xfId="0" applyFont="1" applyFill="1" applyBorder="1" applyAlignment="1">
      <alignment horizontal="left" vertical="center"/>
    </xf>
    <xf numFmtId="0" fontId="17" fillId="5" borderId="32" xfId="0" applyFont="1" applyFill="1" applyBorder="1" applyAlignment="1" applyProtection="1">
      <alignment horizontal="left" vertical="center" wrapText="1"/>
      <protection locked="0"/>
    </xf>
    <xf numFmtId="0" fontId="17" fillId="5" borderId="45" xfId="0" applyFont="1" applyFill="1" applyBorder="1" applyAlignment="1" applyProtection="1">
      <alignment horizontal="left" vertical="center" wrapText="1"/>
      <protection locked="0"/>
    </xf>
    <xf numFmtId="0" fontId="17" fillId="5" borderId="33" xfId="0" applyFont="1" applyFill="1" applyBorder="1" applyAlignment="1" applyProtection="1">
      <alignment horizontal="left" vertical="center" wrapText="1"/>
      <protection locked="0"/>
    </xf>
    <xf numFmtId="0" fontId="17" fillId="5" borderId="34" xfId="0" applyFont="1" applyFill="1" applyBorder="1" applyAlignment="1" applyProtection="1">
      <alignment horizontal="left" vertical="center" wrapText="1"/>
      <protection locked="0"/>
    </xf>
    <xf numFmtId="0" fontId="17" fillId="5" borderId="22"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23" xfId="0" applyFont="1" applyFill="1" applyBorder="1" applyAlignment="1" applyProtection="1">
      <alignment horizontal="left" vertical="center" wrapText="1"/>
      <protection locked="0"/>
    </xf>
    <xf numFmtId="0" fontId="17" fillId="5" borderId="24" xfId="0" applyFont="1" applyFill="1" applyBorder="1" applyAlignment="1" applyProtection="1">
      <alignment horizontal="left" vertical="center" wrapText="1"/>
      <protection locked="0"/>
    </xf>
    <xf numFmtId="0" fontId="16" fillId="4" borderId="25" xfId="0" applyFont="1" applyFill="1" applyBorder="1" applyAlignment="1" applyProtection="1">
      <alignment horizontal="left" vertical="center" wrapText="1"/>
      <protection locked="0"/>
    </xf>
    <xf numFmtId="0" fontId="16" fillId="4" borderId="26" xfId="0" applyFont="1" applyFill="1" applyBorder="1" applyAlignment="1" applyProtection="1">
      <alignment horizontal="left" vertical="center" wrapText="1"/>
      <protection locked="0"/>
    </xf>
    <xf numFmtId="0" fontId="16" fillId="4" borderId="27" xfId="0" applyFont="1" applyFill="1" applyBorder="1" applyAlignment="1" applyProtection="1">
      <alignment horizontal="left" vertical="center" wrapText="1"/>
      <protection locked="0"/>
    </xf>
    <xf numFmtId="0" fontId="17" fillId="5" borderId="19" xfId="0" applyFont="1" applyFill="1" applyBorder="1" applyAlignment="1" applyProtection="1">
      <alignment horizontal="left" vertical="center" wrapText="1"/>
      <protection locked="0"/>
    </xf>
    <xf numFmtId="0" fontId="17" fillId="5" borderId="42" xfId="0" applyFont="1" applyFill="1" applyBorder="1" applyAlignment="1" applyProtection="1">
      <alignment horizontal="left" vertical="center" wrapText="1"/>
      <protection locked="0"/>
    </xf>
    <xf numFmtId="0" fontId="17" fillId="5" borderId="20" xfId="0" applyFont="1" applyFill="1" applyBorder="1" applyAlignment="1" applyProtection="1">
      <alignment horizontal="left" vertical="center" wrapText="1"/>
      <protection locked="0"/>
    </xf>
    <xf numFmtId="0" fontId="17" fillId="5" borderId="21" xfId="0" applyFont="1" applyFill="1" applyBorder="1" applyAlignment="1" applyProtection="1">
      <alignment horizontal="left" vertical="center" wrapText="1"/>
      <protection locked="0"/>
    </xf>
    <xf numFmtId="0" fontId="16" fillId="4" borderId="25" xfId="0" applyFont="1" applyFill="1" applyBorder="1" applyAlignment="1">
      <alignment horizontal="center" vertical="top" wrapText="1"/>
    </xf>
    <xf numFmtId="0" fontId="16" fillId="4" borderId="28" xfId="0" applyFont="1" applyFill="1" applyBorder="1" applyAlignment="1">
      <alignment horizontal="center" vertical="top" wrapText="1"/>
    </xf>
    <xf numFmtId="0" fontId="19" fillId="0" borderId="23" xfId="0" applyFont="1" applyBorder="1" applyAlignment="1" applyProtection="1">
      <alignment horizontal="center" vertical="center"/>
      <protection locked="0"/>
    </xf>
    <xf numFmtId="0" fontId="19" fillId="0" borderId="15" xfId="0" applyFont="1" applyBorder="1" applyAlignment="1" applyProtection="1">
      <alignment horizontal="center"/>
      <protection locked="0"/>
    </xf>
    <xf numFmtId="0" fontId="55" fillId="0" borderId="70" xfId="0" applyFont="1" applyBorder="1" applyAlignment="1">
      <alignment horizontal="center" vertical="center"/>
    </xf>
    <xf numFmtId="0" fontId="54" fillId="0" borderId="63" xfId="0" applyFont="1" applyBorder="1" applyAlignment="1">
      <alignment horizontal="justify" vertical="top" wrapText="1"/>
    </xf>
    <xf numFmtId="0" fontId="54" fillId="0" borderId="0" xfId="0" applyFont="1" applyAlignment="1">
      <alignment horizontal="justify" vertical="top" wrapText="1"/>
    </xf>
    <xf numFmtId="0" fontId="54" fillId="0" borderId="44" xfId="0" applyFont="1" applyBorder="1" applyAlignment="1">
      <alignment horizontal="justify" vertical="top" wrapText="1"/>
    </xf>
    <xf numFmtId="0" fontId="54" fillId="0" borderId="62" xfId="0" applyFont="1" applyBorder="1" applyAlignment="1">
      <alignment horizontal="justify" vertical="top" wrapText="1"/>
    </xf>
    <xf numFmtId="0" fontId="54" fillId="0" borderId="64" xfId="0" applyFont="1" applyBorder="1" applyAlignment="1">
      <alignment horizontal="justify" vertical="top" wrapText="1"/>
    </xf>
    <xf numFmtId="0" fontId="54" fillId="0" borderId="65" xfId="0" applyFont="1" applyBorder="1" applyAlignment="1">
      <alignment horizontal="justify" vertical="top" wrapText="1"/>
    </xf>
    <xf numFmtId="0" fontId="54" fillId="0" borderId="66" xfId="0" applyFont="1" applyBorder="1" applyAlignment="1">
      <alignment horizontal="justify" vertical="top" wrapText="1"/>
    </xf>
    <xf numFmtId="0" fontId="54" fillId="0" borderId="67" xfId="0" applyFont="1" applyBorder="1" applyAlignment="1">
      <alignment horizontal="justify" vertical="top" wrapText="1"/>
    </xf>
    <xf numFmtId="0" fontId="54" fillId="0" borderId="68" xfId="0" applyFont="1" applyBorder="1" applyAlignment="1">
      <alignment horizontal="justify" vertical="top" wrapText="1"/>
    </xf>
    <xf numFmtId="0" fontId="54" fillId="0" borderId="23" xfId="0" applyFont="1" applyBorder="1" applyAlignment="1">
      <alignment horizontal="justify" vertical="top" wrapText="1"/>
    </xf>
    <xf numFmtId="0" fontId="55" fillId="0" borderId="23" xfId="0" applyFont="1" applyBorder="1" applyAlignment="1">
      <alignment horizontal="center"/>
    </xf>
    <xf numFmtId="0" fontId="54" fillId="0" borderId="63" xfId="0" applyFont="1" applyBorder="1" applyAlignment="1">
      <alignment horizontal="center" wrapText="1"/>
    </xf>
    <xf numFmtId="0" fontId="54" fillId="0" borderId="64" xfId="0" applyFont="1" applyBorder="1" applyAlignment="1">
      <alignment horizontal="center" wrapText="1"/>
    </xf>
    <xf numFmtId="0" fontId="54" fillId="0" borderId="0" xfId="0" applyFont="1" applyAlignment="1">
      <alignment horizontal="center" wrapText="1"/>
    </xf>
    <xf numFmtId="0" fontId="54" fillId="0" borderId="66" xfId="0" applyFont="1" applyBorder="1" applyAlignment="1">
      <alignment horizontal="center" wrapText="1"/>
    </xf>
    <xf numFmtId="0" fontId="54" fillId="0" borderId="69" xfId="0" applyFont="1" applyBorder="1" applyAlignment="1">
      <alignment horizontal="center" wrapText="1"/>
    </xf>
    <xf numFmtId="0" fontId="54" fillId="0" borderId="68" xfId="0" applyFont="1" applyBorder="1" applyAlignment="1">
      <alignment horizontal="center" wrapText="1"/>
    </xf>
    <xf numFmtId="0" fontId="55" fillId="0" borderId="62" xfId="0" applyFont="1" applyBorder="1" applyAlignment="1">
      <alignment horizontal="center"/>
    </xf>
    <xf numFmtId="0" fontId="55" fillId="0" borderId="64" xfId="0" applyFont="1" applyBorder="1" applyAlignment="1">
      <alignment horizontal="center"/>
    </xf>
    <xf numFmtId="0" fontId="55" fillId="0" borderId="65" xfId="0" applyFont="1" applyBorder="1" applyAlignment="1">
      <alignment horizontal="center"/>
    </xf>
    <xf numFmtId="0" fontId="55" fillId="0" borderId="66" xfId="0" applyFont="1" applyBorder="1" applyAlignment="1">
      <alignment horizontal="center"/>
    </xf>
    <xf numFmtId="0" fontId="55" fillId="0" borderId="67" xfId="0" applyFont="1" applyBorder="1" applyAlignment="1">
      <alignment horizontal="center"/>
    </xf>
    <xf numFmtId="0" fontId="55" fillId="0" borderId="68" xfId="0" applyFont="1" applyBorder="1" applyAlignment="1">
      <alignment horizontal="center"/>
    </xf>
    <xf numFmtId="0" fontId="48" fillId="4" borderId="62" xfId="0" applyFont="1" applyFill="1" applyBorder="1" applyAlignment="1">
      <alignment horizontal="center" vertical="center" wrapText="1"/>
    </xf>
    <xf numFmtId="0" fontId="48" fillId="4" borderId="63" xfId="0" applyFont="1" applyFill="1" applyBorder="1" applyAlignment="1">
      <alignment horizontal="center" vertical="center" wrapText="1"/>
    </xf>
    <xf numFmtId="0" fontId="48" fillId="4" borderId="64" xfId="0" applyFont="1" applyFill="1" applyBorder="1" applyAlignment="1">
      <alignment horizontal="center" vertical="center" wrapText="1"/>
    </xf>
    <xf numFmtId="0" fontId="48" fillId="4" borderId="67" xfId="0" applyFont="1" applyFill="1" applyBorder="1" applyAlignment="1">
      <alignment horizontal="center" vertical="center" wrapText="1"/>
    </xf>
    <xf numFmtId="0" fontId="48" fillId="4" borderId="69" xfId="0" applyFont="1" applyFill="1" applyBorder="1" applyAlignment="1">
      <alignment horizontal="center" vertical="center" wrapText="1"/>
    </xf>
    <xf numFmtId="0" fontId="48" fillId="4" borderId="68" xfId="0" applyFont="1" applyFill="1" applyBorder="1" applyAlignment="1">
      <alignment horizontal="center" vertical="center" wrapText="1"/>
    </xf>
    <xf numFmtId="0" fontId="47" fillId="6" borderId="62" xfId="0" applyFont="1" applyFill="1" applyBorder="1" applyAlignment="1">
      <alignment horizontal="center" vertical="center" wrapText="1"/>
    </xf>
    <xf numFmtId="0" fontId="47" fillId="6" borderId="64" xfId="0" applyFont="1" applyFill="1" applyBorder="1" applyAlignment="1">
      <alignment horizontal="center" vertical="center" wrapText="1"/>
    </xf>
    <xf numFmtId="0" fontId="47" fillId="6" borderId="67" xfId="0" applyFont="1" applyFill="1" applyBorder="1" applyAlignment="1">
      <alignment horizontal="center" vertical="center" wrapText="1"/>
    </xf>
    <xf numFmtId="0" fontId="47" fillId="6" borderId="68" xfId="0" applyFont="1" applyFill="1" applyBorder="1" applyAlignment="1">
      <alignment horizontal="center" vertical="center" wrapText="1"/>
    </xf>
    <xf numFmtId="0" fontId="19" fillId="0" borderId="23" xfId="0" applyFont="1" applyBorder="1" applyAlignment="1" applyProtection="1">
      <alignment horizontal="center" vertical="center"/>
      <protection hidden="1"/>
    </xf>
    <xf numFmtId="0" fontId="33" fillId="0" borderId="23" xfId="0" applyFont="1" applyBorder="1" applyAlignment="1" applyProtection="1">
      <alignment horizontal="center" vertical="center" wrapText="1"/>
      <protection hidden="1"/>
    </xf>
    <xf numFmtId="0" fontId="45" fillId="10" borderId="70" xfId="0" applyFont="1" applyFill="1" applyBorder="1" applyAlignment="1">
      <alignment horizontal="center" vertical="center"/>
    </xf>
    <xf numFmtId="0" fontId="45" fillId="10" borderId="39" xfId="0" applyFont="1" applyFill="1" applyBorder="1" applyAlignment="1">
      <alignment horizontal="center" vertical="center"/>
    </xf>
    <xf numFmtId="0" fontId="21" fillId="0" borderId="38" xfId="0" applyFont="1" applyBorder="1" applyAlignment="1" applyProtection="1">
      <alignment vertical="center" wrapText="1"/>
      <protection locked="0" hidden="1"/>
    </xf>
    <xf numFmtId="0" fontId="21" fillId="0" borderId="39" xfId="0" applyFont="1" applyBorder="1" applyAlignment="1" applyProtection="1">
      <alignment vertical="center" wrapText="1"/>
      <protection locked="0" hidden="1"/>
    </xf>
    <xf numFmtId="0" fontId="21" fillId="0" borderId="41" xfId="0" applyFont="1" applyBorder="1" applyAlignment="1" applyProtection="1">
      <alignment vertical="center" wrapText="1"/>
      <protection locked="0" hidden="1"/>
    </xf>
    <xf numFmtId="0" fontId="21" fillId="0" borderId="42" xfId="0" applyFont="1" applyBorder="1" applyAlignment="1" applyProtection="1">
      <alignment vertical="center" wrapText="1"/>
      <protection locked="0" hidden="1"/>
    </xf>
    <xf numFmtId="0" fontId="50" fillId="3" borderId="71" xfId="0" applyFont="1" applyFill="1" applyBorder="1" applyAlignment="1">
      <alignment horizontal="left" vertical="top" wrapText="1"/>
    </xf>
    <xf numFmtId="0" fontId="50" fillId="3" borderId="0" xfId="0" applyFont="1" applyFill="1" applyAlignment="1">
      <alignment horizontal="left" vertical="top" wrapText="1"/>
    </xf>
    <xf numFmtId="0" fontId="50" fillId="3" borderId="72" xfId="0" applyFont="1" applyFill="1" applyBorder="1" applyAlignment="1">
      <alignment horizontal="left" vertical="top" wrapText="1"/>
    </xf>
    <xf numFmtId="0" fontId="51" fillId="3" borderId="71" xfId="0" applyFont="1" applyFill="1" applyBorder="1" applyAlignment="1">
      <alignment horizontal="left" vertical="top" wrapText="1"/>
    </xf>
    <xf numFmtId="0" fontId="51" fillId="3" borderId="0" xfId="0" applyFont="1" applyFill="1" applyAlignment="1">
      <alignment horizontal="left" vertical="top" wrapText="1"/>
    </xf>
    <xf numFmtId="0" fontId="51" fillId="3" borderId="72" xfId="0" applyFont="1" applyFill="1" applyBorder="1" applyAlignment="1">
      <alignment horizontal="left" vertical="top" wrapText="1"/>
    </xf>
    <xf numFmtId="0" fontId="50" fillId="3" borderId="41" xfId="0" applyFont="1" applyFill="1" applyBorder="1" applyAlignment="1">
      <alignment horizontal="left" vertical="top" wrapText="1"/>
    </xf>
    <xf numFmtId="0" fontId="50" fillId="3" borderId="44" xfId="0" applyFont="1" applyFill="1" applyBorder="1" applyAlignment="1">
      <alignment horizontal="left" vertical="top" wrapText="1"/>
    </xf>
    <xf numFmtId="0" fontId="50" fillId="3" borderId="42" xfId="0" applyFont="1" applyFill="1" applyBorder="1" applyAlignment="1">
      <alignment horizontal="left" vertical="top" wrapText="1"/>
    </xf>
    <xf numFmtId="0" fontId="50" fillId="0" borderId="71" xfId="0" applyFont="1" applyBorder="1" applyAlignment="1">
      <alignment horizontal="left" vertical="top" wrapText="1"/>
    </xf>
    <xf numFmtId="0" fontId="50" fillId="0" borderId="0" xfId="0" applyFont="1" applyAlignment="1">
      <alignment horizontal="left" vertical="top" wrapText="1"/>
    </xf>
    <xf numFmtId="0" fontId="50" fillId="0" borderId="72" xfId="0" applyFont="1" applyBorder="1" applyAlignment="1">
      <alignment horizontal="left" vertical="top" wrapText="1"/>
    </xf>
    <xf numFmtId="0" fontId="50" fillId="3" borderId="71" xfId="0" applyFont="1" applyFill="1" applyBorder="1" applyAlignment="1">
      <alignment horizontal="left" wrapText="1"/>
    </xf>
    <xf numFmtId="0" fontId="50" fillId="3" borderId="0" xfId="0" applyFont="1" applyFill="1" applyAlignment="1">
      <alignment horizontal="left" wrapText="1"/>
    </xf>
    <xf numFmtId="0" fontId="50" fillId="3" borderId="72" xfId="0" applyFont="1" applyFill="1" applyBorder="1" applyAlignment="1">
      <alignment horizontal="left" wrapText="1"/>
    </xf>
    <xf numFmtId="0" fontId="19" fillId="3" borderId="72" xfId="0" applyFont="1" applyFill="1" applyBorder="1" applyAlignment="1">
      <alignment horizontal="center"/>
    </xf>
    <xf numFmtId="0" fontId="51" fillId="3" borderId="71" xfId="0" applyFont="1" applyFill="1" applyBorder="1" applyAlignment="1">
      <alignment horizontal="left" wrapText="1"/>
    </xf>
    <xf numFmtId="0" fontId="51" fillId="3" borderId="0" xfId="0" applyFont="1" applyFill="1" applyAlignment="1">
      <alignment horizontal="left" wrapText="1"/>
    </xf>
    <xf numFmtId="0" fontId="51" fillId="3" borderId="72" xfId="0" applyFont="1" applyFill="1" applyBorder="1" applyAlignment="1">
      <alignment horizontal="left" wrapText="1"/>
    </xf>
    <xf numFmtId="0" fontId="21" fillId="0" borderId="23" xfId="0" applyFont="1" applyBorder="1" applyAlignment="1" applyProtection="1">
      <alignment horizontal="left" vertical="center" wrapText="1"/>
      <protection locked="0"/>
    </xf>
    <xf numFmtId="0" fontId="37" fillId="23" borderId="59" xfId="0" applyFont="1" applyFill="1" applyBorder="1" applyAlignment="1">
      <alignment horizontal="center" vertical="center"/>
    </xf>
    <xf numFmtId="0" fontId="37" fillId="23" borderId="50" xfId="0" applyFont="1" applyFill="1" applyBorder="1" applyAlignment="1">
      <alignment horizontal="center" vertical="center"/>
    </xf>
    <xf numFmtId="0" fontId="37" fillId="23" borderId="51" xfId="0" applyFont="1" applyFill="1" applyBorder="1" applyAlignment="1">
      <alignment horizontal="center" vertical="center"/>
    </xf>
    <xf numFmtId="0" fontId="37" fillId="21" borderId="54" xfId="0" applyFont="1" applyFill="1" applyBorder="1" applyAlignment="1">
      <alignment horizontal="center" vertical="center" wrapText="1"/>
    </xf>
    <xf numFmtId="0" fontId="45" fillId="27" borderId="59" xfId="5" applyFont="1" applyFill="1" applyBorder="1" applyAlignment="1" applyProtection="1">
      <alignment horizontal="center" vertical="center" wrapText="1"/>
    </xf>
    <xf numFmtId="0" fontId="45" fillId="27" borderId="51" xfId="5" applyFont="1" applyFill="1" applyBorder="1" applyAlignment="1" applyProtection="1">
      <alignment horizontal="center" vertical="center" wrapText="1"/>
    </xf>
    <xf numFmtId="10" fontId="4" fillId="15" borderId="14" xfId="0" applyNumberFormat="1" applyFont="1" applyFill="1" applyBorder="1" applyAlignment="1">
      <alignment horizontal="center" vertical="center"/>
    </xf>
    <xf numFmtId="10" fontId="4" fillId="15" borderId="16" xfId="0" applyNumberFormat="1" applyFont="1" applyFill="1" applyBorder="1" applyAlignment="1">
      <alignment horizontal="center" vertical="center"/>
    </xf>
    <xf numFmtId="10" fontId="4" fillId="15" borderId="74" xfId="0" applyNumberFormat="1" applyFont="1" applyFill="1" applyBorder="1" applyAlignment="1">
      <alignment horizontal="center" vertical="center"/>
    </xf>
    <xf numFmtId="10" fontId="4" fillId="15" borderId="8" xfId="0" applyNumberFormat="1" applyFont="1" applyFill="1" applyBorder="1" applyAlignment="1">
      <alignment horizontal="center" vertical="center"/>
    </xf>
    <xf numFmtId="10" fontId="4" fillId="15" borderId="77" xfId="0" applyNumberFormat="1" applyFont="1" applyFill="1" applyBorder="1" applyAlignment="1">
      <alignment horizontal="center" vertical="center"/>
    </xf>
    <xf numFmtId="10" fontId="4" fillId="15" borderId="78" xfId="0" applyNumberFormat="1" applyFont="1" applyFill="1" applyBorder="1" applyAlignment="1">
      <alignment horizontal="center" vertical="center"/>
    </xf>
    <xf numFmtId="0" fontId="33" fillId="18" borderId="2" xfId="6" applyFont="1" applyBorder="1" applyAlignment="1" applyProtection="1">
      <alignment horizontal="center" vertical="center"/>
    </xf>
    <xf numFmtId="0" fontId="33" fillId="18" borderId="3" xfId="6" applyFont="1" applyBorder="1" applyAlignment="1" applyProtection="1">
      <alignment horizontal="center" vertical="center"/>
    </xf>
    <xf numFmtId="0" fontId="33" fillId="18" borderId="4" xfId="6" applyFont="1" applyBorder="1" applyAlignment="1" applyProtection="1">
      <alignment horizontal="center" vertical="center"/>
    </xf>
    <xf numFmtId="0" fontId="49" fillId="22" borderId="57" xfId="4" applyFont="1" applyFill="1" applyBorder="1" applyAlignment="1" applyProtection="1">
      <alignment horizontal="center" vertical="center"/>
    </xf>
    <xf numFmtId="0" fontId="49" fillId="22" borderId="27" xfId="4" applyFont="1" applyFill="1" applyBorder="1" applyAlignment="1" applyProtection="1">
      <alignment horizontal="center" vertical="center"/>
    </xf>
    <xf numFmtId="0" fontId="21" fillId="0" borderId="23" xfId="0" applyFont="1" applyBorder="1" applyAlignment="1">
      <alignment horizontal="left" vertical="center"/>
    </xf>
    <xf numFmtId="0" fontId="0" fillId="0" borderId="23" xfId="0" applyBorder="1" applyAlignment="1">
      <alignment horizontal="center" vertical="center"/>
    </xf>
    <xf numFmtId="0" fontId="42" fillId="0" borderId="23" xfId="0" applyFont="1" applyBorder="1" applyAlignment="1">
      <alignment horizontal="center" vertical="center" wrapText="1"/>
    </xf>
    <xf numFmtId="0" fontId="45" fillId="25" borderId="59" xfId="5" applyFont="1" applyFill="1" applyBorder="1" applyAlignment="1" applyProtection="1">
      <alignment horizontal="center" vertical="center" wrapText="1"/>
    </xf>
    <xf numFmtId="0" fontId="45" fillId="25" borderId="51" xfId="5" applyFont="1" applyFill="1" applyBorder="1" applyAlignment="1" applyProtection="1">
      <alignment horizontal="center" vertical="center" wrapText="1"/>
    </xf>
    <xf numFmtId="10" fontId="4" fillId="26" borderId="32" xfId="0" applyNumberFormat="1" applyFont="1" applyFill="1" applyBorder="1" applyAlignment="1">
      <alignment horizontal="center" vertical="center"/>
    </xf>
    <xf numFmtId="10" fontId="4" fillId="26" borderId="34" xfId="0" applyNumberFormat="1" applyFont="1" applyFill="1" applyBorder="1" applyAlignment="1">
      <alignment horizontal="center" vertical="center"/>
    </xf>
    <xf numFmtId="10" fontId="4" fillId="26" borderId="22" xfId="0" applyNumberFormat="1" applyFont="1" applyFill="1" applyBorder="1" applyAlignment="1">
      <alignment horizontal="center" vertical="center"/>
    </xf>
    <xf numFmtId="10" fontId="4" fillId="26" borderId="24" xfId="0" applyNumberFormat="1" applyFont="1" applyFill="1" applyBorder="1" applyAlignment="1">
      <alignment horizontal="center" vertical="center"/>
    </xf>
    <xf numFmtId="0" fontId="49" fillId="22" borderId="47" xfId="4" applyFont="1" applyFill="1" applyBorder="1" applyAlignment="1" applyProtection="1">
      <alignment horizontal="center" vertical="center"/>
    </xf>
    <xf numFmtId="0" fontId="49" fillId="22" borderId="79" xfId="4" applyFont="1" applyFill="1" applyBorder="1" applyAlignment="1" applyProtection="1">
      <alignment horizontal="center" vertical="center"/>
    </xf>
    <xf numFmtId="0" fontId="49" fillId="22" borderId="80" xfId="4" applyFont="1" applyFill="1" applyBorder="1" applyAlignment="1" applyProtection="1">
      <alignment horizontal="center" vertical="center"/>
    </xf>
    <xf numFmtId="0" fontId="19" fillId="0" borderId="44" xfId="0" applyFont="1" applyBorder="1" applyAlignment="1">
      <alignment horizontal="center" vertical="center"/>
    </xf>
    <xf numFmtId="0" fontId="19" fillId="0" borderId="26" xfId="0" applyFont="1" applyBorder="1" applyAlignment="1">
      <alignment horizontal="center" vertical="center"/>
    </xf>
    <xf numFmtId="14" fontId="19" fillId="0" borderId="26" xfId="0" applyNumberFormat="1" applyFont="1" applyBorder="1" applyAlignment="1">
      <alignment horizontal="center" vertical="center"/>
    </xf>
    <xf numFmtId="0" fontId="44" fillId="7" borderId="35" xfId="0" applyFont="1" applyFill="1" applyBorder="1" applyAlignment="1">
      <alignment horizontal="center" vertical="center" wrapText="1"/>
    </xf>
    <xf numFmtId="0" fontId="44" fillId="7" borderId="36" xfId="0" applyFont="1" applyFill="1" applyBorder="1" applyAlignment="1">
      <alignment horizontal="center" vertical="center" wrapText="1"/>
    </xf>
    <xf numFmtId="0" fontId="44" fillId="7" borderId="61" xfId="0" applyFont="1" applyFill="1" applyBorder="1" applyAlignment="1">
      <alignment horizontal="center" vertical="center" wrapText="1"/>
    </xf>
    <xf numFmtId="0" fontId="58" fillId="6" borderId="0" xfId="0" applyFont="1" applyFill="1" applyAlignment="1">
      <alignment horizontal="left" vertical="center"/>
    </xf>
    <xf numFmtId="0" fontId="19" fillId="0" borderId="44" xfId="0" applyFont="1" applyBorder="1" applyAlignment="1">
      <alignment horizontal="left" vertical="center"/>
    </xf>
    <xf numFmtId="0" fontId="19" fillId="0" borderId="26" xfId="0" applyFont="1" applyBorder="1" applyAlignment="1">
      <alignment horizontal="left" vertical="center"/>
    </xf>
    <xf numFmtId="14" fontId="19" fillId="0" borderId="26" xfId="0" applyNumberFormat="1" applyFont="1" applyBorder="1" applyAlignment="1">
      <alignment horizontal="left" vertical="center"/>
    </xf>
    <xf numFmtId="0" fontId="37" fillId="8" borderId="23" xfId="0" applyFont="1" applyFill="1" applyBorder="1" applyAlignment="1">
      <alignment horizontal="center" vertical="center" wrapText="1"/>
    </xf>
    <xf numFmtId="10" fontId="4" fillId="26" borderId="22" xfId="0" applyNumberFormat="1" applyFont="1" applyFill="1" applyBorder="1" applyAlignment="1">
      <alignment horizontal="center" vertical="center" wrapText="1"/>
    </xf>
    <xf numFmtId="10" fontId="4" fillId="26" borderId="24" xfId="0" applyNumberFormat="1" applyFont="1" applyFill="1" applyBorder="1" applyAlignment="1">
      <alignment horizontal="center" vertical="center" wrapText="1"/>
    </xf>
    <xf numFmtId="10" fontId="4" fillId="26" borderId="57" xfId="0" applyNumberFormat="1" applyFont="1" applyFill="1" applyBorder="1" applyAlignment="1">
      <alignment horizontal="center" vertical="center" wrapText="1"/>
    </xf>
    <xf numFmtId="10" fontId="4" fillId="26" borderId="27" xfId="0" applyNumberFormat="1" applyFont="1" applyFill="1" applyBorder="1" applyAlignment="1">
      <alignment horizontal="center" vertical="center" wrapText="1"/>
    </xf>
    <xf numFmtId="9" fontId="4" fillId="15" borderId="75" xfId="0" applyNumberFormat="1" applyFont="1" applyFill="1" applyBorder="1" applyAlignment="1">
      <alignment horizontal="center" vertical="center"/>
    </xf>
    <xf numFmtId="9" fontId="4" fillId="15" borderId="55" xfId="0" applyNumberFormat="1" applyFont="1" applyFill="1" applyBorder="1" applyAlignment="1">
      <alignment horizontal="center" vertical="center"/>
    </xf>
    <xf numFmtId="0" fontId="38" fillId="13" borderId="0" xfId="0" applyFont="1" applyFill="1" applyAlignment="1">
      <alignment horizontal="center" vertical="center"/>
    </xf>
    <xf numFmtId="0" fontId="19" fillId="0" borderId="0" xfId="0" applyFont="1" applyAlignment="1">
      <alignment horizontal="left" vertical="center" wrapText="1"/>
    </xf>
    <xf numFmtId="0" fontId="45" fillId="27" borderId="75" xfId="5" applyFont="1" applyFill="1" applyBorder="1" applyAlignment="1" applyProtection="1">
      <alignment horizontal="center" vertical="center" wrapText="1"/>
    </xf>
    <xf numFmtId="0" fontId="45" fillId="27" borderId="55" xfId="5" applyFont="1" applyFill="1" applyBorder="1" applyAlignment="1" applyProtection="1">
      <alignment horizontal="center" vertical="center" wrapText="1"/>
    </xf>
    <xf numFmtId="0" fontId="49" fillId="22" borderId="58" xfId="4" applyFont="1" applyFill="1" applyBorder="1" applyAlignment="1" applyProtection="1">
      <alignment horizontal="center" vertical="center"/>
    </xf>
    <xf numFmtId="0" fontId="49" fillId="22" borderId="56" xfId="4" applyFont="1" applyFill="1" applyBorder="1" applyAlignment="1" applyProtection="1">
      <alignment horizontal="center" vertical="center"/>
    </xf>
    <xf numFmtId="10" fontId="4" fillId="26" borderId="58" xfId="0" applyNumberFormat="1" applyFont="1" applyFill="1" applyBorder="1" applyAlignment="1">
      <alignment horizontal="center" vertical="center"/>
    </xf>
    <xf numFmtId="10" fontId="4" fillId="26" borderId="56" xfId="0" applyNumberFormat="1" applyFont="1" applyFill="1" applyBorder="1" applyAlignment="1">
      <alignment horizontal="center" vertical="center"/>
    </xf>
    <xf numFmtId="0" fontId="37" fillId="19" borderId="75" xfId="7" applyFont="1" applyBorder="1" applyAlignment="1" applyProtection="1">
      <alignment horizontal="center" vertical="center" wrapText="1"/>
    </xf>
    <xf numFmtId="0" fontId="37" fillId="19" borderId="74" xfId="7" applyFont="1" applyBorder="1" applyAlignment="1" applyProtection="1">
      <alignment horizontal="center" vertical="center" wrapText="1"/>
    </xf>
    <xf numFmtId="0" fontId="37" fillId="19" borderId="77" xfId="7" applyFont="1" applyBorder="1" applyAlignment="1" applyProtection="1">
      <alignment horizontal="center" vertical="center" wrapText="1"/>
    </xf>
    <xf numFmtId="0" fontId="23" fillId="7" borderId="0" xfId="0" applyFont="1" applyFill="1" applyAlignment="1">
      <alignment horizontal="center" vertical="center" wrapText="1"/>
    </xf>
    <xf numFmtId="0" fontId="22" fillId="7" borderId="23" xfId="0" applyFont="1" applyFill="1" applyBorder="1" applyAlignment="1">
      <alignment horizontal="justify" vertical="center" wrapText="1"/>
    </xf>
    <xf numFmtId="0" fontId="23" fillId="7" borderId="23" xfId="0" applyFont="1" applyFill="1" applyBorder="1" applyAlignment="1">
      <alignment horizontal="center" vertical="center" wrapText="1"/>
    </xf>
    <xf numFmtId="0" fontId="23" fillId="7" borderId="38" xfId="0" applyFont="1" applyFill="1" applyBorder="1" applyAlignment="1">
      <alignment horizontal="center" vertical="center" wrapText="1"/>
    </xf>
    <xf numFmtId="0" fontId="23" fillId="7" borderId="39" xfId="0" applyFont="1" applyFill="1" applyBorder="1" applyAlignment="1">
      <alignment horizontal="center" vertical="center" wrapText="1"/>
    </xf>
    <xf numFmtId="0" fontId="23" fillId="7" borderId="41" xfId="0" applyFont="1" applyFill="1" applyBorder="1" applyAlignment="1">
      <alignment horizontal="center" vertical="center" wrapText="1"/>
    </xf>
    <xf numFmtId="0" fontId="23" fillId="7" borderId="42" xfId="0" applyFont="1" applyFill="1" applyBorder="1" applyAlignment="1">
      <alignment horizontal="center" vertical="center" wrapText="1"/>
    </xf>
    <xf numFmtId="0" fontId="23" fillId="7" borderId="40" xfId="0" applyFont="1" applyFill="1" applyBorder="1" applyAlignment="1">
      <alignment horizontal="center" vertical="center" wrapText="1"/>
    </xf>
    <xf numFmtId="0" fontId="23" fillId="7" borderId="20" xfId="0" applyFont="1" applyFill="1" applyBorder="1" applyAlignment="1">
      <alignment horizontal="center" vertical="center" wrapText="1"/>
    </xf>
  </cellXfs>
  <cellStyles count="14">
    <cellStyle name="40% - Énfasis4" xfId="7" builtinId="43"/>
    <cellStyle name="40% - Énfasis5" xfId="3" builtinId="47"/>
    <cellStyle name="Énfasis2" xfId="4" builtinId="33"/>
    <cellStyle name="Énfasis3" xfId="5" builtinId="37"/>
    <cellStyle name="Énfasis4" xfId="6" builtinId="41"/>
    <cellStyle name="Incorrecto" xfId="10" builtinId="27"/>
    <cellStyle name="Millares [0]" xfId="8" builtinId="6"/>
    <cellStyle name="Moneda" xfId="1" builtinId="4"/>
    <cellStyle name="Moneda [0]" xfId="13" builtinId="7"/>
    <cellStyle name="Moneda 2" xfId="9"/>
    <cellStyle name="Normal" xfId="0" builtinId="0"/>
    <cellStyle name="Normal 5" xfId="11"/>
    <cellStyle name="Note 3" xfId="12"/>
    <cellStyle name="Porcentaje" xfId="2" builtinId="5"/>
  </cellStyles>
  <dxfs count="105">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indent="0" justifyLastLine="0" shrinkToFit="0" readingOrder="0"/>
      <protection locked="1"/>
    </dxf>
    <dxf>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protection locked="1"/>
    </dxf>
    <dxf>
      <protection locked="1"/>
    </dxf>
    <dxf>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indent="0" justifyLastLine="0" shrinkToFit="0" readingOrder="0"/>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ont>
        <b/>
        <i val="0"/>
        <color theme="0" tint="-4.9989318521683403E-2"/>
        <name val="Calibri Light"/>
        <scheme val="none"/>
      </font>
      <fill>
        <patternFill>
          <bgColor rgb="FFC00000"/>
        </patternFill>
      </fill>
    </dxf>
    <dxf>
      <font>
        <strike val="0"/>
        <color theme="1"/>
      </font>
      <fill>
        <patternFill>
          <bgColor rgb="FFFF0000"/>
        </patternFill>
      </fill>
    </dxf>
    <dxf>
      <font>
        <strike val="0"/>
        <color theme="1"/>
      </font>
      <fill>
        <patternFill>
          <bgColor rgb="FFFFFF00"/>
        </patternFill>
      </fill>
    </dxf>
    <dxf>
      <font>
        <strike val="0"/>
        <color theme="1"/>
      </font>
      <fill>
        <patternFill>
          <bgColor rgb="FF92D05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b/>
        <i val="0"/>
        <u/>
        <color rgb="FFFF0000"/>
      </font>
    </dxf>
    <dxf>
      <font>
        <b/>
        <i val="0"/>
        <color rgb="FFFF0000"/>
      </font>
    </dxf>
    <dxf>
      <fill>
        <patternFill>
          <bgColor rgb="FF92D050"/>
        </patternFill>
      </fill>
    </dxf>
    <dxf>
      <fill>
        <patternFill>
          <bgColor rgb="FFFF0000"/>
        </patternFill>
      </fill>
    </dxf>
    <dxf>
      <fill>
        <patternFill>
          <bgColor rgb="FFFFC000"/>
        </patternFill>
      </fill>
    </dxf>
    <dxf>
      <fill>
        <patternFill>
          <bgColor rgb="FFFFFF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1</xdr:row>
      <xdr:rowOff>95250</xdr:rowOff>
    </xdr:from>
    <xdr:to>
      <xdr:col>0</xdr:col>
      <xdr:colOff>1691869</xdr:colOff>
      <xdr:row>1</xdr:row>
      <xdr:rowOff>952500</xdr:rowOff>
    </xdr:to>
    <xdr:pic>
      <xdr:nvPicPr>
        <xdr:cNvPr id="3" name="image2.jpg" descr="logo nuevo contraloria">
          <a:extLst>
            <a:ext uri="{FF2B5EF4-FFF2-40B4-BE49-F238E27FC236}">
              <a16:creationId xmlns:a16="http://schemas.microsoft.com/office/drawing/2014/main" xmlns="" id="{FE9D2C97-BC35-44AA-9295-5BCBE821A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7" y="285750"/>
          <a:ext cx="135320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307036</xdr:colOff>
      <xdr:row>0</xdr:row>
      <xdr:rowOff>117402</xdr:rowOff>
    </xdr:from>
    <xdr:ext cx="1343964" cy="835097"/>
    <xdr:pic>
      <xdr:nvPicPr>
        <xdr:cNvPr id="2" name="image2.jpg" descr="logo nuevo contraloria">
          <a:extLst>
            <a:ext uri="{FF2B5EF4-FFF2-40B4-BE49-F238E27FC236}">
              <a16:creationId xmlns:a16="http://schemas.microsoft.com/office/drawing/2014/main" xmlns="" id="{DB9F4C0E-46FE-44FA-BC8D-4499F34EC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703" y="117402"/>
          <a:ext cx="1343964" cy="83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222250</xdr:colOff>
      <xdr:row>15</xdr:row>
      <xdr:rowOff>42335</xdr:rowOff>
    </xdr:from>
    <xdr:to>
      <xdr:col>10</xdr:col>
      <xdr:colOff>52917</xdr:colOff>
      <xdr:row>19</xdr:row>
      <xdr:rowOff>1432</xdr:rowOff>
    </xdr:to>
    <xdr:pic>
      <xdr:nvPicPr>
        <xdr:cNvPr id="6" name="Imagen 5">
          <a:extLst>
            <a:ext uri="{FF2B5EF4-FFF2-40B4-BE49-F238E27FC236}">
              <a16:creationId xmlns:a16="http://schemas.microsoft.com/office/drawing/2014/main" xmlns="" id="{2DB72B50-3AA0-46FA-89F3-C5C67ECE90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917" y="4074585"/>
          <a:ext cx="10678583" cy="844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314325</xdr:colOff>
      <xdr:row>31</xdr:row>
      <xdr:rowOff>170393</xdr:rowOff>
    </xdr:from>
    <xdr:to>
      <xdr:col>10</xdr:col>
      <xdr:colOff>158479</xdr:colOff>
      <xdr:row>32</xdr:row>
      <xdr:rowOff>2530476</xdr:rowOff>
    </xdr:to>
    <xdr:pic>
      <xdr:nvPicPr>
        <xdr:cNvPr id="12" name="Imagen 11">
          <a:extLst>
            <a:ext uri="{FF2B5EF4-FFF2-40B4-BE49-F238E27FC236}">
              <a16:creationId xmlns:a16="http://schemas.microsoft.com/office/drawing/2014/main" xmlns="" id="{1FC97571-85D9-448C-8573-8C055F2A4C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 y="10295468"/>
          <a:ext cx="10712179" cy="2541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289981</xdr:colOff>
      <xdr:row>26</xdr:row>
      <xdr:rowOff>126510</xdr:rowOff>
    </xdr:from>
    <xdr:to>
      <xdr:col>10</xdr:col>
      <xdr:colOff>312280</xdr:colOff>
      <xdr:row>26</xdr:row>
      <xdr:rowOff>2981536</xdr:rowOff>
    </xdr:to>
    <xdr:pic>
      <xdr:nvPicPr>
        <xdr:cNvPr id="11" name="Imagen 10">
          <a:extLst>
            <a:ext uri="{FF2B5EF4-FFF2-40B4-BE49-F238E27FC236}">
              <a16:creationId xmlns:a16="http://schemas.microsoft.com/office/drawing/2014/main" xmlns="" id="{24B7B8A7-AA9A-4FD0-AE92-47385539326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0041" y="6192030"/>
          <a:ext cx="11193219" cy="285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57151</xdr:colOff>
      <xdr:row>54</xdr:row>
      <xdr:rowOff>60960</xdr:rowOff>
    </xdr:from>
    <xdr:to>
      <xdr:col>10</xdr:col>
      <xdr:colOff>1133475</xdr:colOff>
      <xdr:row>68</xdr:row>
      <xdr:rowOff>164557</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rotWithShape="1">
        <a:blip xmlns:r="http://schemas.openxmlformats.org/officeDocument/2006/relationships" r:embed="rId5"/>
        <a:srcRect l="3856" t="37320" r="5196" b="25176"/>
        <a:stretch/>
      </xdr:blipFill>
      <xdr:spPr>
        <a:xfrm>
          <a:off x="537211" y="20162520"/>
          <a:ext cx="12247244" cy="2770597"/>
        </a:xfrm>
        <a:prstGeom prst="rect">
          <a:avLst/>
        </a:prstGeom>
      </xdr:spPr>
    </xdr:pic>
    <xdr:clientData/>
  </xdr:twoCellAnchor>
  <xdr:twoCellAnchor editAs="oneCell">
    <xdr:from>
      <xdr:col>1</xdr:col>
      <xdr:colOff>708659</xdr:colOff>
      <xdr:row>6</xdr:row>
      <xdr:rowOff>53340</xdr:rowOff>
    </xdr:from>
    <xdr:to>
      <xdr:col>10</xdr:col>
      <xdr:colOff>304056</xdr:colOff>
      <xdr:row>13</xdr:row>
      <xdr:rowOff>22860</xdr:rowOff>
    </xdr:to>
    <xdr:pic>
      <xdr:nvPicPr>
        <xdr:cNvPr id="8" name="Imagen 7">
          <a:extLst>
            <a:ext uri="{FF2B5EF4-FFF2-40B4-BE49-F238E27FC236}">
              <a16:creationId xmlns:a16="http://schemas.microsoft.com/office/drawing/2014/main" xmlns="" id="{FAE94155-E0D8-9591-03D9-EC9B03113F4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88719" y="2065020"/>
          <a:ext cx="10766317" cy="1463040"/>
        </a:xfrm>
        <a:prstGeom prst="rect">
          <a:avLst/>
        </a:prstGeom>
        <a:noFill/>
        <a:ln>
          <a:noFill/>
        </a:ln>
      </xdr:spPr>
    </xdr:pic>
    <xdr:clientData/>
  </xdr:twoCellAnchor>
  <xdr:twoCellAnchor editAs="oneCell">
    <xdr:from>
      <xdr:col>3</xdr:col>
      <xdr:colOff>487680</xdr:colOff>
      <xdr:row>33</xdr:row>
      <xdr:rowOff>106679</xdr:rowOff>
    </xdr:from>
    <xdr:to>
      <xdr:col>8</xdr:col>
      <xdr:colOff>1105842</xdr:colOff>
      <xdr:row>44</xdr:row>
      <xdr:rowOff>83820</xdr:rowOff>
    </xdr:to>
    <xdr:pic>
      <xdr:nvPicPr>
        <xdr:cNvPr id="3" name="Imagen 2">
          <a:extLst>
            <a:ext uri="{FF2B5EF4-FFF2-40B4-BE49-F238E27FC236}">
              <a16:creationId xmlns:a16="http://schemas.microsoft.com/office/drawing/2014/main" xmlns="" id="{93C4469F-8D3B-F5FD-D524-5EBEC6DFE5F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64155" y="13079729"/>
          <a:ext cx="7142787" cy="30537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973786</xdr:colOff>
      <xdr:row>0</xdr:row>
      <xdr:rowOff>137511</xdr:rowOff>
    </xdr:from>
    <xdr:ext cx="1352550" cy="736408"/>
    <xdr:pic>
      <xdr:nvPicPr>
        <xdr:cNvPr id="2" name="image2.jpg" descr="logo nuevo contraloria">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786" y="137511"/>
          <a:ext cx="1352550" cy="73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contrabog/Documents/Matrices%20Auditoria%20Financiera%20de%20gestion%20y%20resultados/Auditoria%20de%20Desempe&#241;o/Papel%20de%20Trabajo%20PVCGF-05-05%20Instrumento%20de%20planeacion,%20evaluaci&#243;n%20y%20conceptos%20DESEMPE&#209;O%20V2%20260824.xlsm?A8C86C3D" TargetMode="External"/><Relationship Id="rId1" Type="http://schemas.openxmlformats.org/officeDocument/2006/relationships/externalLinkPath" Target="file:///\\A8C86C3D\Papel%20de%20Trabajo%20PVCGF-05-05%20Instrumento%20de%20planeacion,%20evaluaci&#243;n%20y%20conceptos%20DESEMPE&#209;O%20V2%202608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Matriz de Planeación"/>
      <sheetName val="Ejemplo Matriz de Planeación"/>
      <sheetName val="2. Instructivo Materialidad"/>
      <sheetName val="3. Evaluación y Concepto"/>
      <sheetName val="tablas"/>
      <sheetName val="Papel de Trabajo PVCGF-05-05 In"/>
    </sheetNames>
    <sheetDataSet>
      <sheetData sheetId="0" refreshError="1"/>
      <sheetData sheetId="1" refreshError="1"/>
      <sheetData sheetId="2" refreshError="1"/>
      <sheetData sheetId="3" refreshError="1"/>
      <sheetData sheetId="4" refreshError="1"/>
      <sheetData sheetId="5" refreshError="1">
        <row r="27">
          <cell r="I27" t="str">
            <v>Bajo</v>
          </cell>
        </row>
        <row r="98">
          <cell r="C98">
            <v>0</v>
          </cell>
          <cell r="D98">
            <v>1</v>
          </cell>
        </row>
        <row r="99">
          <cell r="C99">
            <v>0.01</v>
          </cell>
          <cell r="D99">
            <v>0.99</v>
          </cell>
        </row>
        <row r="100">
          <cell r="C100">
            <v>0.02</v>
          </cell>
          <cell r="D100">
            <v>0.98</v>
          </cell>
        </row>
        <row r="101">
          <cell r="C101">
            <v>0.03</v>
          </cell>
          <cell r="D101">
            <v>0.97</v>
          </cell>
        </row>
        <row r="102">
          <cell r="C102">
            <v>0.04</v>
          </cell>
          <cell r="D102">
            <v>0.96</v>
          </cell>
        </row>
        <row r="103">
          <cell r="C103">
            <v>0.05</v>
          </cell>
          <cell r="D103">
            <v>0.95</v>
          </cell>
        </row>
        <row r="104">
          <cell r="C104">
            <v>0.06</v>
          </cell>
          <cell r="D104">
            <v>0.94</v>
          </cell>
        </row>
        <row r="105">
          <cell r="C105">
            <v>7.0000000000000007E-2</v>
          </cell>
          <cell r="D105">
            <v>0.93</v>
          </cell>
        </row>
        <row r="106">
          <cell r="C106">
            <v>0.08</v>
          </cell>
          <cell r="D106">
            <v>0.92</v>
          </cell>
        </row>
        <row r="107">
          <cell r="C107">
            <v>0.09</v>
          </cell>
          <cell r="D107">
            <v>0.91</v>
          </cell>
        </row>
        <row r="108">
          <cell r="C108">
            <v>0.1</v>
          </cell>
          <cell r="D108">
            <v>0.9</v>
          </cell>
        </row>
        <row r="109">
          <cell r="C109">
            <v>0.11</v>
          </cell>
          <cell r="D109">
            <v>0.89</v>
          </cell>
        </row>
        <row r="110">
          <cell r="C110">
            <v>0.12</v>
          </cell>
          <cell r="D110">
            <v>0.88</v>
          </cell>
        </row>
        <row r="111">
          <cell r="C111">
            <v>0.13</v>
          </cell>
          <cell r="D111">
            <v>0.87</v>
          </cell>
        </row>
        <row r="112">
          <cell r="C112">
            <v>0.14000000000000001</v>
          </cell>
          <cell r="D112">
            <v>0.86</v>
          </cell>
        </row>
        <row r="113">
          <cell r="C113">
            <v>0.15</v>
          </cell>
          <cell r="D113">
            <v>0.85</v>
          </cell>
        </row>
        <row r="114">
          <cell r="C114">
            <v>0.16</v>
          </cell>
          <cell r="D114">
            <v>0.84</v>
          </cell>
        </row>
        <row r="115">
          <cell r="C115">
            <v>0.17</v>
          </cell>
          <cell r="D115">
            <v>0.83</v>
          </cell>
        </row>
        <row r="116">
          <cell r="C116">
            <v>0.18</v>
          </cell>
          <cell r="D116">
            <v>0.82</v>
          </cell>
        </row>
        <row r="117">
          <cell r="C117">
            <v>0.19</v>
          </cell>
          <cell r="D117">
            <v>0.81</v>
          </cell>
        </row>
        <row r="118">
          <cell r="C118">
            <v>0.2</v>
          </cell>
          <cell r="D118">
            <v>0.8</v>
          </cell>
        </row>
        <row r="119">
          <cell r="C119">
            <v>0.21</v>
          </cell>
          <cell r="D119">
            <v>0.79</v>
          </cell>
        </row>
        <row r="120">
          <cell r="C120">
            <v>0.22</v>
          </cell>
          <cell r="D120">
            <v>0.78</v>
          </cell>
        </row>
        <row r="121">
          <cell r="C121">
            <v>0.23</v>
          </cell>
          <cell r="D121">
            <v>0.77</v>
          </cell>
        </row>
        <row r="122">
          <cell r="C122">
            <v>0.24</v>
          </cell>
          <cell r="D122">
            <v>0.76</v>
          </cell>
        </row>
        <row r="123">
          <cell r="C123">
            <v>0.25</v>
          </cell>
          <cell r="D123">
            <v>0.75</v>
          </cell>
        </row>
        <row r="124">
          <cell r="C124">
            <v>0.26</v>
          </cell>
          <cell r="D124">
            <v>0.74</v>
          </cell>
        </row>
        <row r="125">
          <cell r="C125">
            <v>0.27</v>
          </cell>
          <cell r="D125">
            <v>0.73</v>
          </cell>
        </row>
        <row r="126">
          <cell r="C126">
            <v>0.28000000000000003</v>
          </cell>
          <cell r="D126">
            <v>0.72</v>
          </cell>
        </row>
        <row r="127">
          <cell r="C127">
            <v>0.28999999999999998</v>
          </cell>
          <cell r="D127">
            <v>0.71</v>
          </cell>
        </row>
        <row r="128">
          <cell r="C128">
            <v>0.3</v>
          </cell>
          <cell r="D128">
            <v>0.7</v>
          </cell>
        </row>
        <row r="129">
          <cell r="C129">
            <v>0.31</v>
          </cell>
          <cell r="D129">
            <v>0.69</v>
          </cell>
        </row>
        <row r="130">
          <cell r="C130">
            <v>0.32</v>
          </cell>
          <cell r="D130">
            <v>0.68</v>
          </cell>
        </row>
        <row r="131">
          <cell r="C131">
            <v>0.33</v>
          </cell>
          <cell r="D131">
            <v>0.67</v>
          </cell>
        </row>
        <row r="132">
          <cell r="C132">
            <v>0.34</v>
          </cell>
          <cell r="D132">
            <v>0.66</v>
          </cell>
        </row>
        <row r="133">
          <cell r="C133">
            <v>0.35</v>
          </cell>
          <cell r="D133">
            <v>0.65</v>
          </cell>
        </row>
        <row r="134">
          <cell r="C134">
            <v>0.36</v>
          </cell>
          <cell r="D134">
            <v>0.64</v>
          </cell>
        </row>
        <row r="135">
          <cell r="C135">
            <v>0.37</v>
          </cell>
          <cell r="D135">
            <v>0.63</v>
          </cell>
        </row>
        <row r="136">
          <cell r="C136">
            <v>0.38</v>
          </cell>
          <cell r="D136">
            <v>0.62</v>
          </cell>
        </row>
        <row r="137">
          <cell r="C137">
            <v>0.39</v>
          </cell>
          <cell r="D137">
            <v>0.61</v>
          </cell>
        </row>
        <row r="138">
          <cell r="C138">
            <v>0.4</v>
          </cell>
          <cell r="D138">
            <v>0.6</v>
          </cell>
        </row>
        <row r="139">
          <cell r="C139">
            <v>0.41</v>
          </cell>
          <cell r="D139">
            <v>0.59</v>
          </cell>
        </row>
        <row r="140">
          <cell r="C140">
            <v>0.42</v>
          </cell>
          <cell r="D140">
            <v>0.57999999999999996</v>
          </cell>
        </row>
        <row r="141">
          <cell r="C141">
            <v>0.43</v>
          </cell>
          <cell r="D141">
            <v>0.56999999999999995</v>
          </cell>
        </row>
        <row r="142">
          <cell r="C142">
            <v>0.44</v>
          </cell>
          <cell r="D142">
            <v>0.56000000000000005</v>
          </cell>
        </row>
        <row r="143">
          <cell r="C143">
            <v>0.45</v>
          </cell>
          <cell r="D143">
            <v>0.55000000000000004</v>
          </cell>
        </row>
        <row r="144">
          <cell r="C144">
            <v>0.46</v>
          </cell>
          <cell r="D144">
            <v>0.54</v>
          </cell>
        </row>
        <row r="145">
          <cell r="C145">
            <v>0.47</v>
          </cell>
          <cell r="D145">
            <v>0.53</v>
          </cell>
        </row>
        <row r="146">
          <cell r="C146">
            <v>0.48</v>
          </cell>
          <cell r="D146">
            <v>0.52</v>
          </cell>
        </row>
        <row r="147">
          <cell r="C147">
            <v>0.49</v>
          </cell>
          <cell r="D147">
            <v>0.51</v>
          </cell>
        </row>
        <row r="148">
          <cell r="C148">
            <v>0.5</v>
          </cell>
          <cell r="D148">
            <v>0.5</v>
          </cell>
        </row>
        <row r="149">
          <cell r="C149">
            <v>0.51</v>
          </cell>
          <cell r="D149">
            <v>0.49</v>
          </cell>
        </row>
        <row r="150">
          <cell r="C150">
            <v>0.52</v>
          </cell>
          <cell r="D150">
            <v>0.48</v>
          </cell>
        </row>
        <row r="151">
          <cell r="C151">
            <v>0.53</v>
          </cell>
          <cell r="D151">
            <v>0.47</v>
          </cell>
        </row>
        <row r="152">
          <cell r="C152">
            <v>0.54</v>
          </cell>
          <cell r="D152">
            <v>0.46</v>
          </cell>
        </row>
        <row r="153">
          <cell r="C153">
            <v>0.55000000000000004</v>
          </cell>
          <cell r="D153">
            <v>0.45</v>
          </cell>
        </row>
        <row r="154">
          <cell r="C154">
            <v>0.56000000000000005</v>
          </cell>
          <cell r="D154">
            <v>0.44</v>
          </cell>
        </row>
        <row r="155">
          <cell r="C155">
            <v>0.56999999999999995</v>
          </cell>
          <cell r="D155">
            <v>0.42999999999999899</v>
          </cell>
        </row>
        <row r="156">
          <cell r="C156">
            <v>0.57999999999999996</v>
          </cell>
          <cell r="D156">
            <v>0.41999999999999899</v>
          </cell>
        </row>
        <row r="157">
          <cell r="C157">
            <v>0.59</v>
          </cell>
          <cell r="D157">
            <v>0.40999999999999898</v>
          </cell>
        </row>
        <row r="158">
          <cell r="C158">
            <v>0.6</v>
          </cell>
          <cell r="D158">
            <v>0.39999999999999902</v>
          </cell>
        </row>
        <row r="159">
          <cell r="C159">
            <v>0.61</v>
          </cell>
          <cell r="D159">
            <v>0.38999999999999901</v>
          </cell>
        </row>
        <row r="160">
          <cell r="C160">
            <v>0.62</v>
          </cell>
          <cell r="D160">
            <v>0.37999999999999901</v>
          </cell>
        </row>
        <row r="161">
          <cell r="C161">
            <v>0.63</v>
          </cell>
          <cell r="D161">
            <v>0.369999999999999</v>
          </cell>
        </row>
        <row r="162">
          <cell r="C162">
            <v>0.64</v>
          </cell>
          <cell r="D162">
            <v>0.35999999999999899</v>
          </cell>
        </row>
        <row r="163">
          <cell r="C163">
            <v>0.65</v>
          </cell>
          <cell r="D163">
            <v>0.34999999999999898</v>
          </cell>
        </row>
        <row r="164">
          <cell r="C164">
            <v>0.66</v>
          </cell>
          <cell r="D164">
            <v>0.33999999999999903</v>
          </cell>
        </row>
        <row r="165">
          <cell r="C165">
            <v>0.67</v>
          </cell>
          <cell r="D165">
            <v>0.32999999999999902</v>
          </cell>
        </row>
        <row r="166">
          <cell r="C166">
            <v>0.68</v>
          </cell>
          <cell r="D166">
            <v>0.31999999999999901</v>
          </cell>
        </row>
        <row r="167">
          <cell r="C167">
            <v>0.69</v>
          </cell>
          <cell r="D167">
            <v>0.309999999999999</v>
          </cell>
        </row>
        <row r="168">
          <cell r="C168">
            <v>0.7</v>
          </cell>
          <cell r="D168">
            <v>0.29999999999999899</v>
          </cell>
        </row>
        <row r="169">
          <cell r="C169">
            <v>0.71</v>
          </cell>
          <cell r="D169">
            <v>0.28999999999999898</v>
          </cell>
        </row>
        <row r="170">
          <cell r="C170">
            <v>0.72</v>
          </cell>
          <cell r="D170">
            <v>0.27999999999999903</v>
          </cell>
        </row>
        <row r="171">
          <cell r="C171">
            <v>0.73</v>
          </cell>
          <cell r="D171">
            <v>0.26999999999999902</v>
          </cell>
        </row>
        <row r="172">
          <cell r="C172">
            <v>0.74</v>
          </cell>
          <cell r="D172">
            <v>0.25999999999999901</v>
          </cell>
        </row>
        <row r="173">
          <cell r="C173">
            <v>0.75</v>
          </cell>
          <cell r="D173">
            <v>0.249999999999999</v>
          </cell>
        </row>
        <row r="174">
          <cell r="C174">
            <v>0.76</v>
          </cell>
          <cell r="D174">
            <v>0.23999999999999899</v>
          </cell>
        </row>
        <row r="175">
          <cell r="C175">
            <v>0.77</v>
          </cell>
          <cell r="D175">
            <v>0.22999999999999901</v>
          </cell>
        </row>
        <row r="176">
          <cell r="C176">
            <v>0.78</v>
          </cell>
          <cell r="D176">
            <v>0.219999999999999</v>
          </cell>
        </row>
        <row r="177">
          <cell r="C177">
            <v>0.79</v>
          </cell>
          <cell r="D177">
            <v>0.20999999999999899</v>
          </cell>
        </row>
        <row r="178">
          <cell r="C178">
            <v>0.8</v>
          </cell>
          <cell r="D178">
            <v>0.19999999999999901</v>
          </cell>
        </row>
        <row r="179">
          <cell r="C179">
            <v>0.81</v>
          </cell>
          <cell r="D179">
            <v>0.189999999999999</v>
          </cell>
        </row>
        <row r="180">
          <cell r="C180">
            <v>0.82</v>
          </cell>
          <cell r="D180">
            <v>0.17999999999999899</v>
          </cell>
        </row>
        <row r="181">
          <cell r="C181">
            <v>0.83</v>
          </cell>
          <cell r="D181">
            <v>0.16999999999999901</v>
          </cell>
        </row>
        <row r="182">
          <cell r="C182">
            <v>0.84</v>
          </cell>
          <cell r="D182">
            <v>0.159999999999999</v>
          </cell>
        </row>
        <row r="183">
          <cell r="C183">
            <v>0.85</v>
          </cell>
          <cell r="D183">
            <v>0.149999999999999</v>
          </cell>
        </row>
        <row r="184">
          <cell r="C184">
            <v>0.86</v>
          </cell>
          <cell r="D184">
            <v>0.13999999999999899</v>
          </cell>
        </row>
        <row r="185">
          <cell r="C185">
            <v>0.87</v>
          </cell>
          <cell r="D185">
            <v>0.12999999999999901</v>
          </cell>
        </row>
        <row r="186">
          <cell r="C186">
            <v>0.88</v>
          </cell>
          <cell r="D186">
            <v>0.119999999999999</v>
          </cell>
        </row>
        <row r="187">
          <cell r="C187">
            <v>0.89</v>
          </cell>
          <cell r="D187">
            <v>0.109999999999999</v>
          </cell>
        </row>
        <row r="188">
          <cell r="C188">
            <v>0.9</v>
          </cell>
          <cell r="D188">
            <v>9.9999999999999006E-2</v>
          </cell>
        </row>
        <row r="189">
          <cell r="C189">
            <v>0.91</v>
          </cell>
          <cell r="D189">
            <v>8.9999999999998997E-2</v>
          </cell>
        </row>
        <row r="190">
          <cell r="C190">
            <v>0.92</v>
          </cell>
          <cell r="D190">
            <v>7.9999999999999002E-2</v>
          </cell>
        </row>
        <row r="191">
          <cell r="C191">
            <v>0.93</v>
          </cell>
          <cell r="D191">
            <v>6.9999999999998994E-2</v>
          </cell>
        </row>
        <row r="192">
          <cell r="C192">
            <v>0.94</v>
          </cell>
          <cell r="D192">
            <v>5.9999999999999103E-2</v>
          </cell>
        </row>
        <row r="193">
          <cell r="C193">
            <v>0.95</v>
          </cell>
          <cell r="D193">
            <v>4.9999999999998997E-2</v>
          </cell>
        </row>
        <row r="194">
          <cell r="C194">
            <v>0.96</v>
          </cell>
          <cell r="D194">
            <v>3.9999999999999002E-2</v>
          </cell>
        </row>
        <row r="195">
          <cell r="C195">
            <v>0.97</v>
          </cell>
          <cell r="D195">
            <v>2.9999999999999E-2</v>
          </cell>
        </row>
        <row r="196">
          <cell r="C196">
            <v>0.98</v>
          </cell>
          <cell r="D196">
            <v>1.9999999999999001E-2</v>
          </cell>
        </row>
        <row r="197">
          <cell r="C197">
            <v>0.99</v>
          </cell>
          <cell r="D197">
            <v>9.9999999999990097E-3</v>
          </cell>
        </row>
        <row r="198">
          <cell r="C198">
            <v>1</v>
          </cell>
          <cell r="D198">
            <v>0</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Tabla1" displayName="Tabla1" ref="I2:I10" totalsRowShown="0" headerRowDxfId="59" dataDxfId="58">
  <autoFilter ref="I2:I10"/>
  <tableColumns count="1">
    <tableColumn id="1" name="SUBPROCESO" dataDxfId="57"/>
  </tableColumns>
  <tableStyleInfo name="TableStyleMedium2" showFirstColumn="0" showLastColumn="0" showRowStripes="1" showColumnStripes="0"/>
</table>
</file>

<file path=xl/tables/table10.xml><?xml version="1.0" encoding="utf-8"?>
<table xmlns="http://schemas.openxmlformats.org/spreadsheetml/2006/main" id="10" name="Tabla17" displayName="Tabla17" ref="F2:F9" totalsRowShown="0" headerRowDxfId="32" dataDxfId="31">
  <autoFilter ref="F2:F9"/>
  <tableColumns count="1">
    <tableColumn id="1" name="BASE" dataDxfId="30"/>
  </tableColumns>
  <tableStyleInfo name="TableStyleMedium2" showFirstColumn="0" showLastColumn="0" showRowStripes="1" showColumnStripes="0"/>
</table>
</file>

<file path=xl/tables/table11.xml><?xml version="1.0" encoding="utf-8"?>
<table xmlns="http://schemas.openxmlformats.org/spreadsheetml/2006/main" id="11" name="Tabla18" displayName="Tabla18" ref="G2:G17" totalsRowShown="0" headerRowDxfId="29" dataDxfId="27" headerRowBorderDxfId="28" tableBorderDxfId="26">
  <autoFilter ref="G2:G17"/>
  <tableColumns count="1">
    <tableColumn id="1" name="Condición para que sea material o de importancia relativa" dataDxfId="25"/>
  </tableColumns>
  <tableStyleInfo name="TableStyleMedium2" showFirstColumn="0" showLastColumn="0" showRowStripes="1" showColumnStripes="0"/>
</table>
</file>

<file path=xl/tables/table12.xml><?xml version="1.0" encoding="utf-8"?>
<table xmlns="http://schemas.openxmlformats.org/spreadsheetml/2006/main" id="12" name="Tabla19" displayName="Tabla19" ref="F48:H56" totalsRowShown="0" headerRowDxfId="24" dataDxfId="23">
  <autoFilter ref="F48:H56"/>
  <tableColumns count="3">
    <tableColumn id="1" name="Principio Fiscal afectado" dataDxfId="22"/>
    <tableColumn id="2" name="CUMPLE" dataDxfId="21"/>
    <tableColumn id="3" name="NO CUMPLE" dataDxfId="20"/>
  </tableColumns>
  <tableStyleInfo name="TableStyleMedium2" showFirstColumn="0" showLastColumn="0" showRowStripes="1" showColumnStripes="0"/>
</table>
</file>

<file path=xl/tables/table13.xml><?xml version="1.0" encoding="utf-8"?>
<table xmlns="http://schemas.openxmlformats.org/spreadsheetml/2006/main" id="13" name="Tabla20" displayName="Tabla20" ref="J48:J53" totalsRowShown="0" headerRowDxfId="19" dataDxfId="18">
  <autoFilter ref="J48:J53"/>
  <tableColumns count="1">
    <tableColumn id="1" name="OBJETIVOS" dataDxfId="17"/>
  </tableColumns>
  <tableStyleInfo name="TableStyleMedium2" showFirstColumn="0" showLastColumn="0" showRowStripes="1" showColumnStripes="0"/>
</table>
</file>

<file path=xl/tables/table14.xml><?xml version="1.0" encoding="utf-8"?>
<table xmlns="http://schemas.openxmlformats.org/spreadsheetml/2006/main" id="14" name="Tabla22" displayName="Tabla22" ref="F78:I88" totalsRowShown="0" headerRowDxfId="16" headerRowBorderDxfId="15" tableBorderDxfId="14" totalsRowBorderDxfId="13">
  <autoFilter ref="F78:I88"/>
  <tableColumns count="4">
    <tableColumn id="1" name="Tipo de Hallazgo_x000a_(lista desplegable)" dataDxfId="12"/>
    <tableColumn id="2" name="Afectación por Tipo de Hallazgo" dataDxfId="11" dataCellStyle="Porcentaje"/>
    <tableColumn id="3" name="Columna1"/>
    <tableColumn id="4" name="Columna2"/>
  </tableColumns>
  <tableStyleInfo name="TableStyleLight8" showFirstColumn="0" showLastColumn="0" showRowStripes="1" showColumnStripes="0"/>
</table>
</file>

<file path=xl/tables/table15.xml><?xml version="1.0" encoding="utf-8"?>
<table xmlns="http://schemas.openxmlformats.org/spreadsheetml/2006/main" id="15" name="Tabla2118" displayName="Tabla2118" ref="J75:K177" totalsRowShown="0" headerRowDxfId="10" headerRowBorderDxfId="9" tableBorderDxfId="8" totalsRowBorderDxfId="7">
  <autoFilter ref="J75:K177"/>
  <tableColumns count="2">
    <tableColumn id="1" name="% Incorrecciones Desviaciones Incumplimientos" dataDxfId="6" dataCellStyle="Porcentaje"/>
    <tableColumn id="2" name="Rango % de Cumplimiento" dataDxfId="5"/>
  </tableColumns>
  <tableStyleInfo name="TableStyleLight15" showFirstColumn="0" showLastColumn="0" showRowStripes="1" showColumnStripes="0"/>
</table>
</file>

<file path=xl/tables/table16.xml><?xml version="1.0" encoding="utf-8"?>
<table xmlns="http://schemas.openxmlformats.org/spreadsheetml/2006/main" id="17" name="Tabla1918" displayName="Tabla1918" ref="F59:H67" totalsRowShown="0" headerRowDxfId="4" dataDxfId="3">
  <autoFilter ref="F59:H67"/>
  <tableColumns count="3">
    <tableColumn id="1" name="Principio Fiscal afectado" dataDxfId="2"/>
    <tableColumn id="2" name="NO SUPERA" dataDxfId="1"/>
    <tableColumn id="3" name="SUPERA"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M2:M9" totalsRowShown="0" headerRowDxfId="56" dataDxfId="55">
  <autoFilter ref="M2:M9"/>
  <tableColumns count="1">
    <tableColumn id="1" name="Formulación_y_Diseño" dataDxfId="54"/>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M11:M13" totalsRowShown="0" headerRowDxfId="53" dataDxfId="52">
  <autoFilter ref="M11:M13"/>
  <tableColumns count="1">
    <tableColumn id="1" name="Programación" dataDxfId="51"/>
  </tableColumns>
  <tableStyleInfo name="TableStyleMedium2" showFirstColumn="0" showLastColumn="0" showRowStripes="1" showColumnStripes="0"/>
</table>
</file>

<file path=xl/tables/table4.xml><?xml version="1.0" encoding="utf-8"?>
<table xmlns="http://schemas.openxmlformats.org/spreadsheetml/2006/main" id="4" name="Tabla4" displayName="Tabla4" ref="M15:M20" totalsRowShown="0" headerRowDxfId="50" dataDxfId="49">
  <autoFilter ref="M15:M20"/>
  <tableColumns count="1">
    <tableColumn id="1" name="Implementación" dataDxfId="48"/>
  </tableColumns>
  <tableStyleInfo name="TableStyleMedium2" showFirstColumn="0" showLastColumn="0" showRowStripes="1" showColumnStripes="0"/>
</table>
</file>

<file path=xl/tables/table5.xml><?xml version="1.0" encoding="utf-8"?>
<table xmlns="http://schemas.openxmlformats.org/spreadsheetml/2006/main" id="5" name="Tabla5" displayName="Tabla5" ref="M22:M27" totalsRowShown="0" headerRowDxfId="47" dataDxfId="46">
  <autoFilter ref="M22:M27"/>
  <tableColumns count="1">
    <tableColumn id="1" name="Evaluación_y_seguimiento" dataDxfId="45"/>
  </tableColumns>
  <tableStyleInfo name="TableStyleMedium2" showFirstColumn="0" showLastColumn="0" showRowStripes="1" showColumnStripes="0"/>
</table>
</file>

<file path=xl/tables/table6.xml><?xml version="1.0" encoding="utf-8"?>
<table xmlns="http://schemas.openxmlformats.org/spreadsheetml/2006/main" id="6" name="Tabla6" displayName="Tabla6" ref="M29:M33" totalsRowShown="0" headerRowDxfId="44" dataDxfId="43">
  <autoFilter ref="M29:M33"/>
  <tableColumns count="1">
    <tableColumn id="1" name="Resultado_e_impacto" dataDxfId="42"/>
  </tableColumns>
  <tableStyleInfo name="TableStyleMedium2" showFirstColumn="0" showLastColumn="0" showRowStripes="1" showColumnStripes="0"/>
</table>
</file>

<file path=xl/tables/table7.xml><?xml version="1.0" encoding="utf-8"?>
<table xmlns="http://schemas.openxmlformats.org/spreadsheetml/2006/main" id="7" name="Tabla14" displayName="Tabla14" ref="C2:C7" totalsRowShown="0" headerRowDxfId="41" dataDxfId="40">
  <autoFilter ref="C2:C7"/>
  <tableColumns count="1">
    <tableColumn id="1" name="ENFOQUE" dataDxfId="39"/>
  </tableColumns>
  <tableStyleInfo name="TableStyleMedium2" showFirstColumn="0" showLastColumn="0" showRowStripes="1" showColumnStripes="0"/>
</table>
</file>

<file path=xl/tables/table8.xml><?xml version="1.0" encoding="utf-8"?>
<table xmlns="http://schemas.openxmlformats.org/spreadsheetml/2006/main" id="8" name="Tabla15" displayName="Tabla15" ref="D2:D10" totalsRowShown="0" headerRowDxfId="38" dataDxfId="37">
  <autoFilter ref="D2:D10"/>
  <tableColumns count="1">
    <tableColumn id="1" name="PRINCIPIOS" dataDxfId="36"/>
  </tableColumns>
  <tableStyleInfo name="TableStyleMedium2" showFirstColumn="0" showLastColumn="0" showRowStripes="1" showColumnStripes="0"/>
</table>
</file>

<file path=xl/tables/table9.xml><?xml version="1.0" encoding="utf-8"?>
<table xmlns="http://schemas.openxmlformats.org/spreadsheetml/2006/main" id="9" name="Tabla16" displayName="Tabla16" ref="E2:E21" totalsRowShown="0" headerRowDxfId="35" dataDxfId="34">
  <autoFilter ref="E2:E21"/>
  <tableColumns count="1">
    <tableColumn id="1" name="FUENTE" dataDxfId="3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vmlDrawing" Target="../drawings/vmlDrawing3.vml"/><Relationship Id="rId16"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comments" Target="../comments3.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C75"/>
  <sheetViews>
    <sheetView showGridLines="0" zoomScale="85" zoomScaleNormal="85" workbookViewId="0">
      <selection activeCell="B7" sqref="B7:D7"/>
    </sheetView>
  </sheetViews>
  <sheetFormatPr baseColWidth="10" defaultColWidth="11.42578125" defaultRowHeight="14.25" x14ac:dyDescent="0.2"/>
  <cols>
    <col min="1" max="1" width="36.28515625" style="16" customWidth="1"/>
    <col min="2" max="2" width="34.28515625" style="16" customWidth="1"/>
    <col min="3" max="3" width="34.5703125" style="16" customWidth="1"/>
    <col min="4" max="4" width="23.5703125" style="16" customWidth="1"/>
    <col min="5" max="5" width="23.42578125" style="16" customWidth="1"/>
    <col min="6" max="7" width="23" style="16" customWidth="1"/>
    <col min="8" max="8" width="25.85546875" style="16" customWidth="1"/>
    <col min="9" max="9" width="23.28515625" style="16" customWidth="1"/>
    <col min="10" max="16384" width="11.42578125" style="16"/>
  </cols>
  <sheetData>
    <row r="1" spans="1:29" ht="13.9" x14ac:dyDescent="0.25">
      <c r="A1" s="76"/>
      <c r="B1" s="76"/>
      <c r="C1" s="76"/>
      <c r="D1" s="76"/>
      <c r="E1" s="76"/>
      <c r="F1" s="76"/>
      <c r="G1" s="76"/>
    </row>
    <row r="2" spans="1:29" ht="86.25" customHeight="1" x14ac:dyDescent="0.2">
      <c r="A2" s="77"/>
      <c r="B2" s="264" t="s">
        <v>514</v>
      </c>
      <c r="C2" s="265"/>
      <c r="D2" s="265"/>
      <c r="E2" s="265"/>
      <c r="F2" s="265"/>
      <c r="G2" s="265"/>
      <c r="H2" s="266"/>
      <c r="I2" s="107" t="s">
        <v>546</v>
      </c>
    </row>
    <row r="3" spans="1:29" ht="21.6" thickBot="1" x14ac:dyDescent="0.3">
      <c r="A3" s="78"/>
      <c r="B3" s="78"/>
      <c r="C3" s="78"/>
      <c r="D3" s="1"/>
      <c r="E3" s="1"/>
      <c r="F3" s="2"/>
      <c r="G3" s="2"/>
    </row>
    <row r="4" spans="1:29" s="6" customFormat="1" ht="36.75" customHeight="1" x14ac:dyDescent="0.25">
      <c r="A4" s="94" t="s">
        <v>287</v>
      </c>
      <c r="B4" s="290" t="s">
        <v>315</v>
      </c>
      <c r="C4" s="290"/>
      <c r="D4" s="290"/>
      <c r="E4" s="290"/>
      <c r="F4" s="290"/>
      <c r="G4" s="290"/>
      <c r="H4" s="95"/>
      <c r="I4" s="96"/>
      <c r="J4" s="3"/>
      <c r="K4" s="4"/>
      <c r="L4" s="4"/>
      <c r="M4" s="4"/>
      <c r="N4" s="4"/>
      <c r="O4" s="4"/>
      <c r="P4" s="4"/>
      <c r="Q4" s="4"/>
      <c r="R4" s="4"/>
      <c r="S4" s="4"/>
      <c r="T4" s="4"/>
      <c r="U4" s="4"/>
      <c r="V4" s="4"/>
      <c r="W4" s="4"/>
      <c r="X4" s="4"/>
      <c r="Y4" s="4"/>
      <c r="Z4" s="4"/>
      <c r="AA4" s="4"/>
      <c r="AB4" s="4"/>
      <c r="AC4" s="5"/>
    </row>
    <row r="5" spans="1:29" s="6" customFormat="1" ht="21" customHeight="1" thickBot="1" x14ac:dyDescent="0.35">
      <c r="A5" s="68" t="s">
        <v>0</v>
      </c>
      <c r="B5" s="69" t="str">
        <f>_xlfn.IFNA(VLOOKUP(B4,tablas!I203:K301,3,),"")</f>
        <v xml:space="preserve">110000 - DIRECCIÓN SECTOR GOBIERNO </v>
      </c>
      <c r="C5" s="69"/>
      <c r="D5" s="69"/>
      <c r="E5" s="69"/>
      <c r="F5" s="69"/>
      <c r="G5" s="69"/>
      <c r="H5" s="4"/>
      <c r="I5" s="7"/>
      <c r="J5" s="3"/>
      <c r="K5" s="4"/>
      <c r="L5" s="4"/>
      <c r="M5" s="4"/>
      <c r="N5" s="4"/>
      <c r="O5" s="4"/>
      <c r="P5" s="4"/>
      <c r="Q5" s="4"/>
      <c r="R5" s="4"/>
      <c r="S5" s="4"/>
      <c r="T5" s="4"/>
      <c r="U5" s="4"/>
      <c r="V5" s="4"/>
      <c r="W5" s="4"/>
      <c r="X5" s="4"/>
      <c r="Y5" s="4"/>
      <c r="Z5" s="4"/>
      <c r="AA5" s="4"/>
      <c r="AB5" s="4"/>
      <c r="AC5" s="5"/>
    </row>
    <row r="6" spans="1:29" s="6" customFormat="1" ht="36.75" customHeight="1" x14ac:dyDescent="0.3">
      <c r="A6" s="94" t="s">
        <v>288</v>
      </c>
      <c r="B6" s="284" t="s">
        <v>479</v>
      </c>
      <c r="C6" s="284"/>
      <c r="D6" s="284"/>
      <c r="E6" s="95"/>
      <c r="F6" s="95"/>
      <c r="G6" s="95"/>
      <c r="H6" s="95"/>
      <c r="I6" s="96"/>
      <c r="J6" s="3"/>
      <c r="K6" s="4"/>
      <c r="L6" s="4"/>
      <c r="M6" s="4"/>
      <c r="N6" s="4"/>
      <c r="O6" s="4"/>
      <c r="P6" s="4"/>
      <c r="Q6" s="4"/>
      <c r="R6" s="4"/>
      <c r="S6" s="4"/>
      <c r="T6" s="4"/>
      <c r="U6" s="4"/>
      <c r="V6" s="4"/>
      <c r="W6" s="4"/>
      <c r="X6" s="4"/>
      <c r="Y6" s="4"/>
      <c r="Z6" s="4"/>
      <c r="AA6" s="4"/>
      <c r="AB6" s="4"/>
      <c r="AC6" s="5"/>
    </row>
    <row r="7" spans="1:29" s="6" customFormat="1" ht="21" customHeight="1" x14ac:dyDescent="0.25">
      <c r="A7" s="68" t="s">
        <v>521</v>
      </c>
      <c r="B7" s="285">
        <v>2024</v>
      </c>
      <c r="C7" s="285"/>
      <c r="D7" s="285"/>
      <c r="E7" s="69" t="s">
        <v>1</v>
      </c>
      <c r="F7" s="288">
        <v>55</v>
      </c>
      <c r="G7" s="288"/>
      <c r="H7" s="4"/>
      <c r="I7" s="7"/>
      <c r="J7" s="3"/>
      <c r="K7" s="4"/>
      <c r="L7" s="4"/>
      <c r="M7" s="4"/>
      <c r="N7" s="4"/>
      <c r="O7" s="4"/>
      <c r="P7" s="4"/>
      <c r="Q7" s="4"/>
      <c r="R7" s="4"/>
      <c r="S7" s="4"/>
      <c r="T7" s="4"/>
      <c r="U7" s="4"/>
      <c r="V7" s="4"/>
      <c r="W7" s="4"/>
      <c r="X7" s="4"/>
      <c r="Y7" s="4"/>
      <c r="Z7" s="4"/>
      <c r="AA7" s="4"/>
      <c r="AB7" s="4"/>
      <c r="AC7" s="5"/>
    </row>
    <row r="8" spans="1:29" s="6" customFormat="1" ht="19.5" customHeight="1" thickBot="1" x14ac:dyDescent="0.25">
      <c r="A8" s="97" t="s">
        <v>2</v>
      </c>
      <c r="B8" s="285">
        <v>2023</v>
      </c>
      <c r="C8" s="285"/>
      <c r="D8" s="285"/>
      <c r="E8" s="165" t="s">
        <v>536</v>
      </c>
      <c r="F8" s="289">
        <v>45590</v>
      </c>
      <c r="G8" s="288"/>
      <c r="H8" s="69"/>
      <c r="I8" s="8"/>
      <c r="J8" s="3"/>
      <c r="K8" s="4"/>
      <c r="L8" s="4"/>
      <c r="M8" s="4"/>
      <c r="N8" s="4"/>
      <c r="O8" s="4"/>
      <c r="P8" s="4"/>
      <c r="Q8" s="4"/>
      <c r="R8" s="4"/>
      <c r="S8" s="4"/>
      <c r="T8" s="4"/>
      <c r="U8" s="4"/>
      <c r="V8" s="4"/>
      <c r="W8" s="4"/>
      <c r="X8" s="4"/>
      <c r="Y8" s="4"/>
      <c r="Z8" s="4"/>
      <c r="AA8" s="4"/>
      <c r="AB8" s="4"/>
      <c r="AC8" s="5"/>
    </row>
    <row r="9" spans="1:29" s="6" customFormat="1" ht="18" customHeight="1" x14ac:dyDescent="0.2">
      <c r="A9" s="97" t="s">
        <v>3</v>
      </c>
      <c r="B9" s="286">
        <v>45585</v>
      </c>
      <c r="C9" s="285"/>
      <c r="D9" s="285"/>
      <c r="E9" s="4"/>
      <c r="F9" s="4"/>
      <c r="G9" s="9"/>
      <c r="H9" s="9"/>
      <c r="I9" s="10"/>
      <c r="K9" s="3"/>
      <c r="L9" s="3"/>
      <c r="M9" s="3"/>
      <c r="N9" s="3"/>
      <c r="O9" s="3"/>
      <c r="P9" s="3"/>
      <c r="Q9" s="3"/>
      <c r="R9" s="3"/>
      <c r="S9" s="3"/>
      <c r="T9" s="3"/>
      <c r="U9" s="3"/>
      <c r="V9" s="3"/>
      <c r="W9" s="3"/>
      <c r="X9" s="3"/>
      <c r="Y9" s="3"/>
      <c r="Z9" s="3"/>
      <c r="AA9" s="3"/>
      <c r="AB9" s="3"/>
      <c r="AC9" s="11" t="s">
        <v>4</v>
      </c>
    </row>
    <row r="10" spans="1:29" s="6" customFormat="1" ht="16.5" customHeight="1" x14ac:dyDescent="0.2">
      <c r="A10" s="97" t="s">
        <v>5</v>
      </c>
      <c r="B10" s="285" t="s">
        <v>478</v>
      </c>
      <c r="C10" s="285"/>
      <c r="D10" s="285"/>
      <c r="E10" s="4"/>
      <c r="F10" s="4"/>
      <c r="G10" s="12"/>
      <c r="H10" s="12"/>
      <c r="I10" s="10"/>
      <c r="K10" s="3"/>
      <c r="L10" s="3"/>
      <c r="M10" s="3"/>
      <c r="N10" s="3"/>
      <c r="O10" s="3"/>
      <c r="P10" s="3"/>
      <c r="Q10" s="3"/>
      <c r="R10" s="3"/>
      <c r="S10" s="3"/>
      <c r="T10" s="3"/>
      <c r="U10" s="3"/>
      <c r="V10" s="3"/>
      <c r="W10" s="3"/>
      <c r="X10" s="3"/>
      <c r="Y10" s="3"/>
      <c r="Z10" s="3"/>
      <c r="AA10" s="3"/>
      <c r="AB10" s="3"/>
      <c r="AC10" s="13" t="s">
        <v>6</v>
      </c>
    </row>
    <row r="11" spans="1:29" s="6" customFormat="1" ht="15" customHeight="1" thickBot="1" x14ac:dyDescent="0.25">
      <c r="A11" s="98" t="s">
        <v>7</v>
      </c>
      <c r="B11" s="287" t="s">
        <v>480</v>
      </c>
      <c r="C11" s="287"/>
      <c r="D11" s="287"/>
      <c r="E11" s="99"/>
      <c r="F11" s="99"/>
      <c r="G11" s="99"/>
      <c r="H11" s="14"/>
      <c r="I11" s="15"/>
      <c r="K11" s="3"/>
      <c r="L11" s="3"/>
      <c r="M11" s="3"/>
      <c r="N11" s="3"/>
      <c r="O11" s="3"/>
      <c r="P11" s="3"/>
      <c r="Q11" s="3"/>
      <c r="R11" s="3"/>
      <c r="S11" s="3"/>
      <c r="T11" s="3"/>
      <c r="U11" s="3"/>
      <c r="V11" s="3"/>
      <c r="W11" s="3"/>
      <c r="X11" s="3"/>
      <c r="Y11" s="3"/>
      <c r="Z11" s="3"/>
      <c r="AA11" s="3"/>
      <c r="AB11" s="3"/>
      <c r="AC11" s="13" t="s">
        <v>8</v>
      </c>
    </row>
    <row r="12" spans="1:29" s="6" customFormat="1" ht="15" customHeight="1" x14ac:dyDescent="0.25">
      <c r="A12" s="69"/>
      <c r="B12" s="69"/>
      <c r="C12" s="69"/>
      <c r="D12" s="69"/>
      <c r="E12" s="69"/>
      <c r="F12" s="69"/>
      <c r="G12" s="4"/>
      <c r="H12" s="12"/>
      <c r="I12" s="12"/>
      <c r="K12" s="3"/>
      <c r="L12" s="3"/>
      <c r="M12" s="3"/>
      <c r="N12" s="3"/>
      <c r="O12" s="3"/>
      <c r="P12" s="3"/>
      <c r="Q12" s="3"/>
      <c r="R12" s="3"/>
      <c r="S12" s="3"/>
      <c r="T12" s="3"/>
      <c r="U12" s="3"/>
      <c r="V12" s="3"/>
      <c r="W12" s="3"/>
      <c r="X12" s="3"/>
      <c r="Y12" s="3"/>
      <c r="Z12" s="3"/>
      <c r="AA12" s="3"/>
      <c r="AB12" s="3"/>
      <c r="AC12" s="12"/>
    </row>
    <row r="13" spans="1:29" ht="39.75" customHeight="1" thickBot="1" x14ac:dyDescent="0.25">
      <c r="A13" s="273" t="s">
        <v>9</v>
      </c>
      <c r="B13" s="273"/>
      <c r="C13" s="273"/>
      <c r="D13" s="273"/>
      <c r="E13" s="273"/>
      <c r="F13" s="273"/>
      <c r="G13" s="273"/>
      <c r="H13" s="274"/>
      <c r="I13" s="274"/>
    </row>
    <row r="14" spans="1:29" ht="39.75" customHeight="1" thickBot="1" x14ac:dyDescent="0.25">
      <c r="A14" s="275" t="s">
        <v>10</v>
      </c>
      <c r="B14" s="276"/>
      <c r="C14" s="276"/>
      <c r="D14" s="276"/>
      <c r="E14" s="276"/>
      <c r="F14" s="276"/>
      <c r="G14" s="276"/>
      <c r="H14" s="276"/>
      <c r="I14" s="277"/>
    </row>
    <row r="15" spans="1:29" ht="23.25" customHeight="1" x14ac:dyDescent="0.2">
      <c r="A15" s="278" t="s">
        <v>11</v>
      </c>
      <c r="B15" s="279"/>
      <c r="C15" s="279"/>
      <c r="D15" s="279"/>
      <c r="E15" s="279"/>
      <c r="F15" s="279"/>
      <c r="G15" s="279"/>
      <c r="H15" s="279"/>
      <c r="I15" s="280"/>
    </row>
    <row r="16" spans="1:29" x14ac:dyDescent="0.2">
      <c r="A16" s="136" t="s">
        <v>12</v>
      </c>
      <c r="B16" s="281" t="s">
        <v>504</v>
      </c>
      <c r="C16" s="282"/>
      <c r="D16" s="282"/>
      <c r="E16" s="282"/>
      <c r="F16" s="282"/>
      <c r="G16" s="282"/>
      <c r="H16" s="282"/>
      <c r="I16" s="283"/>
    </row>
    <row r="17" spans="1:9" ht="24" customHeight="1" x14ac:dyDescent="0.2">
      <c r="A17" s="267" t="s">
        <v>13</v>
      </c>
      <c r="B17" s="268"/>
      <c r="C17" s="268"/>
      <c r="D17" s="268"/>
      <c r="E17" s="268"/>
      <c r="F17" s="268"/>
      <c r="G17" s="268"/>
      <c r="H17" s="268"/>
      <c r="I17" s="269"/>
    </row>
    <row r="18" spans="1:9" x14ac:dyDescent="0.2">
      <c r="A18" s="270"/>
      <c r="B18" s="271"/>
      <c r="C18" s="271"/>
      <c r="D18" s="271"/>
      <c r="E18" s="271"/>
      <c r="F18" s="271"/>
      <c r="G18" s="271"/>
      <c r="H18" s="271"/>
      <c r="I18" s="272"/>
    </row>
    <row r="19" spans="1:9" ht="27.75" customHeight="1" x14ac:dyDescent="0.25">
      <c r="A19" s="302" t="s">
        <v>14</v>
      </c>
      <c r="B19" s="303"/>
      <c r="C19" s="304"/>
      <c r="D19" s="304"/>
      <c r="E19" s="304"/>
      <c r="F19" s="304"/>
      <c r="G19" s="304"/>
      <c r="H19" s="304"/>
      <c r="I19" s="305"/>
    </row>
    <row r="20" spans="1:9" ht="13.9" x14ac:dyDescent="0.25">
      <c r="A20" s="295" t="s">
        <v>15</v>
      </c>
      <c r="B20" s="296"/>
      <c r="C20" s="297"/>
      <c r="D20" s="297"/>
      <c r="E20" s="297"/>
      <c r="F20" s="297"/>
      <c r="G20" s="297"/>
      <c r="H20" s="297"/>
      <c r="I20" s="298"/>
    </row>
    <row r="21" spans="1:9" ht="15" customHeight="1" x14ac:dyDescent="0.2">
      <c r="A21" s="137" t="s">
        <v>16</v>
      </c>
      <c r="B21" s="299" t="s">
        <v>508</v>
      </c>
      <c r="C21" s="300"/>
      <c r="D21" s="300"/>
      <c r="E21" s="300"/>
      <c r="F21" s="300"/>
      <c r="G21" s="300"/>
      <c r="H21" s="300"/>
      <c r="I21" s="301"/>
    </row>
    <row r="22" spans="1:9" ht="24" x14ac:dyDescent="0.2">
      <c r="A22" s="149" t="s">
        <v>17</v>
      </c>
      <c r="B22" s="150" t="s">
        <v>18</v>
      </c>
      <c r="C22" s="151" t="s">
        <v>19</v>
      </c>
      <c r="D22" s="151" t="s">
        <v>20</v>
      </c>
      <c r="E22" s="151" t="s">
        <v>21</v>
      </c>
      <c r="F22" s="151" t="s">
        <v>22</v>
      </c>
      <c r="G22" s="151" t="s">
        <v>23</v>
      </c>
      <c r="H22" s="151" t="s">
        <v>24</v>
      </c>
      <c r="I22" s="152" t="s">
        <v>25</v>
      </c>
    </row>
    <row r="23" spans="1:9" s="79" customFormat="1" ht="45.75" customHeight="1" x14ac:dyDescent="0.25">
      <c r="A23" s="153" t="s">
        <v>26</v>
      </c>
      <c r="B23" s="154" t="s">
        <v>27</v>
      </c>
      <c r="C23" s="154" t="s">
        <v>28</v>
      </c>
      <c r="D23" s="306" t="s">
        <v>29</v>
      </c>
      <c r="E23" s="307"/>
      <c r="F23" s="154" t="s">
        <v>30</v>
      </c>
      <c r="G23" s="154" t="s">
        <v>31</v>
      </c>
      <c r="H23" s="154" t="s">
        <v>32</v>
      </c>
      <c r="I23" s="155" t="s">
        <v>33</v>
      </c>
    </row>
    <row r="24" spans="1:9" s="79" customFormat="1" ht="60" x14ac:dyDescent="0.25">
      <c r="A24" s="138" t="s">
        <v>34</v>
      </c>
      <c r="B24" s="139" t="s">
        <v>35</v>
      </c>
      <c r="C24" s="139" t="s">
        <v>36</v>
      </c>
      <c r="D24" s="139" t="s">
        <v>37</v>
      </c>
      <c r="E24" s="139" t="s">
        <v>38</v>
      </c>
      <c r="F24" s="139" t="s">
        <v>39</v>
      </c>
      <c r="G24" s="139" t="s">
        <v>40</v>
      </c>
      <c r="H24" s="139" t="s">
        <v>41</v>
      </c>
      <c r="I24" s="140" t="s">
        <v>42</v>
      </c>
    </row>
    <row r="25" spans="1:9" ht="13.9" x14ac:dyDescent="0.25">
      <c r="A25" s="141"/>
      <c r="B25" s="133"/>
      <c r="C25" s="123"/>
      <c r="D25" s="123"/>
      <c r="E25" s="123"/>
      <c r="F25" s="123"/>
      <c r="G25" s="123"/>
      <c r="H25" s="123"/>
      <c r="I25" s="142"/>
    </row>
    <row r="26" spans="1:9" x14ac:dyDescent="0.2">
      <c r="A26" s="143"/>
      <c r="B26" s="144"/>
      <c r="C26" s="145"/>
      <c r="D26" s="145"/>
      <c r="E26" s="145"/>
      <c r="F26" s="145"/>
      <c r="G26" s="145"/>
      <c r="H26" s="145"/>
      <c r="I26" s="146"/>
    </row>
    <row r="27" spans="1:9" ht="30" customHeight="1" x14ac:dyDescent="0.2">
      <c r="A27" s="291" t="s">
        <v>43</v>
      </c>
      <c r="B27" s="292"/>
      <c r="C27" s="293"/>
      <c r="D27" s="293"/>
      <c r="E27" s="293"/>
      <c r="F27" s="293"/>
      <c r="G27" s="293"/>
      <c r="H27" s="293"/>
      <c r="I27" s="294"/>
    </row>
    <row r="28" spans="1:9" x14ac:dyDescent="0.2">
      <c r="A28" s="295" t="s">
        <v>15</v>
      </c>
      <c r="B28" s="296"/>
      <c r="C28" s="297"/>
      <c r="D28" s="297"/>
      <c r="E28" s="297"/>
      <c r="F28" s="297"/>
      <c r="G28" s="297"/>
      <c r="H28" s="297"/>
      <c r="I28" s="298"/>
    </row>
    <row r="29" spans="1:9" ht="15" customHeight="1" x14ac:dyDescent="0.2">
      <c r="A29" s="137" t="s">
        <v>16</v>
      </c>
      <c r="B29" s="299" t="s">
        <v>505</v>
      </c>
      <c r="C29" s="300"/>
      <c r="D29" s="300"/>
      <c r="E29" s="300"/>
      <c r="F29" s="300"/>
      <c r="G29" s="300"/>
      <c r="H29" s="300"/>
      <c r="I29" s="301"/>
    </row>
    <row r="30" spans="1:9" ht="24" x14ac:dyDescent="0.2">
      <c r="A30" s="149" t="s">
        <v>17</v>
      </c>
      <c r="B30" s="150" t="s">
        <v>18</v>
      </c>
      <c r="C30" s="151" t="s">
        <v>19</v>
      </c>
      <c r="D30" s="151" t="s">
        <v>20</v>
      </c>
      <c r="E30" s="151" t="s">
        <v>21</v>
      </c>
      <c r="F30" s="151" t="s">
        <v>22</v>
      </c>
      <c r="G30" s="151" t="s">
        <v>23</v>
      </c>
      <c r="H30" s="151" t="s">
        <v>24</v>
      </c>
      <c r="I30" s="152" t="s">
        <v>25</v>
      </c>
    </row>
    <row r="31" spans="1:9" x14ac:dyDescent="0.2">
      <c r="A31" s="141"/>
      <c r="B31" s="133"/>
      <c r="C31" s="123"/>
      <c r="D31" s="123"/>
      <c r="E31" s="123"/>
      <c r="F31" s="123"/>
      <c r="G31" s="123"/>
      <c r="H31" s="123"/>
      <c r="I31" s="142"/>
    </row>
    <row r="32" spans="1:9" x14ac:dyDescent="0.2">
      <c r="A32" s="143"/>
      <c r="B32" s="144"/>
      <c r="C32" s="145"/>
      <c r="D32" s="145"/>
      <c r="E32" s="145"/>
      <c r="F32" s="145"/>
      <c r="G32" s="145"/>
      <c r="H32" s="145"/>
      <c r="I32" s="146"/>
    </row>
    <row r="33" spans="1:9" ht="21.75" customHeight="1" x14ac:dyDescent="0.2">
      <c r="A33" s="291" t="s">
        <v>43</v>
      </c>
      <c r="B33" s="292"/>
      <c r="C33" s="293"/>
      <c r="D33" s="293"/>
      <c r="E33" s="293"/>
      <c r="F33" s="293"/>
      <c r="G33" s="293"/>
      <c r="H33" s="293"/>
      <c r="I33" s="294"/>
    </row>
    <row r="34" spans="1:9" x14ac:dyDescent="0.2">
      <c r="A34" s="295" t="s">
        <v>15</v>
      </c>
      <c r="B34" s="296"/>
      <c r="C34" s="297"/>
      <c r="D34" s="297"/>
      <c r="E34" s="297"/>
      <c r="F34" s="297"/>
      <c r="G34" s="297"/>
      <c r="H34" s="297"/>
      <c r="I34" s="298"/>
    </row>
    <row r="35" spans="1:9" x14ac:dyDescent="0.2">
      <c r="A35" s="137" t="s">
        <v>16</v>
      </c>
      <c r="B35" s="299" t="s">
        <v>507</v>
      </c>
      <c r="C35" s="300"/>
      <c r="D35" s="300"/>
      <c r="E35" s="300"/>
      <c r="F35" s="300"/>
      <c r="G35" s="300"/>
      <c r="H35" s="300"/>
      <c r="I35" s="301"/>
    </row>
    <row r="36" spans="1:9" ht="24" x14ac:dyDescent="0.2">
      <c r="A36" s="149" t="s">
        <v>17</v>
      </c>
      <c r="B36" s="150" t="s">
        <v>18</v>
      </c>
      <c r="C36" s="151" t="s">
        <v>19</v>
      </c>
      <c r="D36" s="151" t="s">
        <v>20</v>
      </c>
      <c r="E36" s="151" t="s">
        <v>21</v>
      </c>
      <c r="F36" s="151" t="s">
        <v>22</v>
      </c>
      <c r="G36" s="151" t="s">
        <v>23</v>
      </c>
      <c r="H36" s="151" t="s">
        <v>24</v>
      </c>
      <c r="I36" s="152" t="s">
        <v>25</v>
      </c>
    </row>
    <row r="37" spans="1:9" x14ac:dyDescent="0.2">
      <c r="A37" s="141"/>
      <c r="B37" s="133"/>
      <c r="C37" s="123"/>
      <c r="D37" s="123"/>
      <c r="E37" s="123"/>
      <c r="F37" s="123"/>
      <c r="G37" s="123"/>
      <c r="H37" s="123"/>
      <c r="I37" s="142"/>
    </row>
    <row r="38" spans="1:9" x14ac:dyDescent="0.2">
      <c r="A38" s="143"/>
      <c r="B38" s="144"/>
      <c r="C38" s="145"/>
      <c r="D38" s="145"/>
      <c r="E38" s="145"/>
      <c r="F38" s="145"/>
      <c r="G38" s="145"/>
      <c r="H38" s="145"/>
      <c r="I38" s="146"/>
    </row>
    <row r="39" spans="1:9" ht="20.25" customHeight="1" x14ac:dyDescent="0.2">
      <c r="A39" s="291" t="s">
        <v>43</v>
      </c>
      <c r="B39" s="292"/>
      <c r="C39" s="293"/>
      <c r="D39" s="293"/>
      <c r="E39" s="293"/>
      <c r="F39" s="293"/>
      <c r="G39" s="293"/>
      <c r="H39" s="293"/>
      <c r="I39" s="294"/>
    </row>
    <row r="40" spans="1:9" x14ac:dyDescent="0.2">
      <c r="A40" s="295" t="s">
        <v>15</v>
      </c>
      <c r="B40" s="296"/>
      <c r="C40" s="297"/>
      <c r="D40" s="297"/>
      <c r="E40" s="297"/>
      <c r="F40" s="297"/>
      <c r="G40" s="297"/>
      <c r="H40" s="297"/>
      <c r="I40" s="298"/>
    </row>
    <row r="41" spans="1:9" x14ac:dyDescent="0.2">
      <c r="A41" s="137" t="s">
        <v>16</v>
      </c>
      <c r="B41" s="299" t="s">
        <v>44</v>
      </c>
      <c r="C41" s="300"/>
      <c r="D41" s="300"/>
      <c r="E41" s="300"/>
      <c r="F41" s="300"/>
      <c r="G41" s="300"/>
      <c r="H41" s="300"/>
      <c r="I41" s="301"/>
    </row>
    <row r="42" spans="1:9" ht="24" x14ac:dyDescent="0.2">
      <c r="A42" s="149" t="s">
        <v>17</v>
      </c>
      <c r="B42" s="150" t="s">
        <v>18</v>
      </c>
      <c r="C42" s="151" t="s">
        <v>19</v>
      </c>
      <c r="D42" s="151" t="s">
        <v>20</v>
      </c>
      <c r="E42" s="151" t="s">
        <v>21</v>
      </c>
      <c r="F42" s="151" t="s">
        <v>22</v>
      </c>
      <c r="G42" s="151" t="s">
        <v>23</v>
      </c>
      <c r="H42" s="151" t="s">
        <v>24</v>
      </c>
      <c r="I42" s="152" t="s">
        <v>25</v>
      </c>
    </row>
    <row r="43" spans="1:9" x14ac:dyDescent="0.2">
      <c r="A43" s="141"/>
      <c r="B43" s="133"/>
      <c r="C43" s="123"/>
      <c r="D43" s="123"/>
      <c r="E43" s="123"/>
      <c r="F43" s="123"/>
      <c r="G43" s="123"/>
      <c r="H43" s="123"/>
      <c r="I43" s="142"/>
    </row>
    <row r="44" spans="1:9" x14ac:dyDescent="0.2">
      <c r="A44" s="143"/>
      <c r="B44" s="144"/>
      <c r="C44" s="145"/>
      <c r="D44" s="145"/>
      <c r="E44" s="145"/>
      <c r="F44" s="145"/>
      <c r="G44" s="145"/>
      <c r="H44" s="145"/>
      <c r="I44" s="146"/>
    </row>
    <row r="45" spans="1:9" x14ac:dyDescent="0.2">
      <c r="A45" s="147"/>
      <c r="B45" s="147"/>
      <c r="C45" s="147"/>
      <c r="D45" s="147"/>
      <c r="E45" s="147"/>
      <c r="F45" s="147"/>
      <c r="G45" s="147"/>
      <c r="H45" s="147"/>
      <c r="I45" s="147"/>
    </row>
    <row r="46" spans="1:9" ht="20.25" customHeight="1" x14ac:dyDescent="0.2">
      <c r="A46" s="291" t="s">
        <v>43</v>
      </c>
      <c r="B46" s="292"/>
      <c r="C46" s="293"/>
      <c r="D46" s="293"/>
      <c r="E46" s="293"/>
      <c r="F46" s="293"/>
      <c r="G46" s="293"/>
      <c r="H46" s="293"/>
      <c r="I46" s="294"/>
    </row>
    <row r="47" spans="1:9" x14ac:dyDescent="0.2">
      <c r="A47" s="295" t="s">
        <v>15</v>
      </c>
      <c r="B47" s="296"/>
      <c r="C47" s="297"/>
      <c r="D47" s="297"/>
      <c r="E47" s="297"/>
      <c r="F47" s="297"/>
      <c r="G47" s="297"/>
      <c r="H47" s="297"/>
      <c r="I47" s="298"/>
    </row>
    <row r="48" spans="1:9" x14ac:dyDescent="0.2">
      <c r="A48" s="137" t="s">
        <v>16</v>
      </c>
      <c r="B48" s="121" t="s">
        <v>45</v>
      </c>
      <c r="C48" s="134"/>
      <c r="D48" s="134"/>
      <c r="E48" s="134"/>
      <c r="F48" s="134"/>
      <c r="G48" s="134"/>
      <c r="H48" s="134"/>
      <c r="I48" s="135"/>
    </row>
    <row r="49" spans="1:9" ht="24" x14ac:dyDescent="0.2">
      <c r="A49" s="149" t="s">
        <v>17</v>
      </c>
      <c r="B49" s="150" t="s">
        <v>18</v>
      </c>
      <c r="C49" s="151" t="s">
        <v>19</v>
      </c>
      <c r="D49" s="151" t="s">
        <v>20</v>
      </c>
      <c r="E49" s="151" t="s">
        <v>21</v>
      </c>
      <c r="F49" s="151" t="s">
        <v>22</v>
      </c>
      <c r="G49" s="151" t="s">
        <v>23</v>
      </c>
      <c r="H49" s="151" t="s">
        <v>24</v>
      </c>
      <c r="I49" s="152" t="s">
        <v>25</v>
      </c>
    </row>
    <row r="50" spans="1:9" x14ac:dyDescent="0.2">
      <c r="A50" s="141"/>
      <c r="B50" s="133"/>
      <c r="C50" s="123"/>
      <c r="D50" s="123"/>
      <c r="E50" s="123"/>
      <c r="F50" s="123"/>
      <c r="G50" s="123"/>
      <c r="H50" s="123"/>
      <c r="I50" s="142"/>
    </row>
    <row r="51" spans="1:9" ht="15" thickBot="1" x14ac:dyDescent="0.25">
      <c r="A51" s="143"/>
      <c r="B51" s="144"/>
      <c r="C51" s="145"/>
      <c r="D51" s="145"/>
      <c r="E51" s="145"/>
      <c r="F51" s="145"/>
      <c r="G51" s="145"/>
      <c r="H51" s="145"/>
      <c r="I51" s="146"/>
    </row>
    <row r="52" spans="1:9" ht="22.15" customHeight="1" x14ac:dyDescent="0.2">
      <c r="A52" s="147"/>
      <c r="B52" s="309" t="s">
        <v>524</v>
      </c>
      <c r="C52" s="309"/>
      <c r="D52" s="148" t="s">
        <v>523</v>
      </c>
      <c r="E52" s="147"/>
      <c r="F52" s="147"/>
      <c r="G52" s="147"/>
      <c r="H52" s="147"/>
      <c r="I52" s="147"/>
    </row>
    <row r="53" spans="1:9" ht="28.5" customHeight="1" x14ac:dyDescent="0.2">
      <c r="A53" s="308" t="s">
        <v>46</v>
      </c>
      <c r="B53" s="261"/>
      <c r="C53" s="261"/>
      <c r="D53" s="123"/>
      <c r="E53" s="147"/>
      <c r="F53" s="147"/>
      <c r="G53" s="147"/>
      <c r="H53" s="147"/>
      <c r="I53" s="147"/>
    </row>
    <row r="54" spans="1:9" ht="28.5" customHeight="1" x14ac:dyDescent="0.2">
      <c r="A54" s="308"/>
      <c r="B54" s="261"/>
      <c r="C54" s="261"/>
      <c r="D54" s="123"/>
      <c r="E54" s="147"/>
      <c r="F54" s="147"/>
      <c r="G54" s="147"/>
      <c r="H54" s="147"/>
      <c r="I54" s="147"/>
    </row>
    <row r="55" spans="1:9" ht="28.5" customHeight="1" x14ac:dyDescent="0.2">
      <c r="A55" s="308"/>
      <c r="B55" s="261"/>
      <c r="C55" s="261"/>
      <c r="D55" s="123"/>
      <c r="E55" s="147"/>
      <c r="F55" s="147"/>
      <c r="G55" s="147"/>
      <c r="H55" s="147"/>
      <c r="I55" s="147"/>
    </row>
    <row r="56" spans="1:9" ht="28.5" customHeight="1" x14ac:dyDescent="0.2">
      <c r="A56" s="308"/>
      <c r="B56" s="261"/>
      <c r="C56" s="261"/>
      <c r="D56" s="123"/>
      <c r="E56" s="147"/>
      <c r="F56" s="147"/>
      <c r="G56" s="147"/>
      <c r="H56" s="147"/>
      <c r="I56" s="147"/>
    </row>
    <row r="57" spans="1:9" ht="28.5" customHeight="1" x14ac:dyDescent="0.2">
      <c r="A57" s="308"/>
      <c r="B57" s="261"/>
      <c r="C57" s="261"/>
      <c r="D57" s="123"/>
      <c r="E57" s="147"/>
      <c r="F57" s="147"/>
      <c r="G57" s="147"/>
      <c r="H57" s="147"/>
      <c r="I57" s="147"/>
    </row>
    <row r="58" spans="1:9" ht="28.5" customHeight="1" x14ac:dyDescent="0.2">
      <c r="A58" s="308"/>
      <c r="B58" s="261"/>
      <c r="C58" s="261"/>
      <c r="D58" s="123"/>
      <c r="E58" s="147"/>
      <c r="F58" s="147"/>
      <c r="G58" s="147"/>
      <c r="H58" s="147"/>
      <c r="I58" s="147"/>
    </row>
    <row r="59" spans="1:9" ht="28.5" customHeight="1" x14ac:dyDescent="0.2">
      <c r="A59" s="308"/>
      <c r="B59" s="261"/>
      <c r="C59" s="261"/>
      <c r="D59" s="123"/>
      <c r="E59" s="147"/>
      <c r="F59" s="147"/>
      <c r="G59" s="147"/>
      <c r="H59" s="147"/>
      <c r="I59" s="147"/>
    </row>
    <row r="60" spans="1:9" ht="28.5" customHeight="1" x14ac:dyDescent="0.2">
      <c r="A60" s="308"/>
      <c r="B60" s="261"/>
      <c r="C60" s="261"/>
      <c r="D60" s="123"/>
      <c r="E60" s="147"/>
      <c r="F60" s="147"/>
      <c r="G60" s="147"/>
      <c r="H60" s="147"/>
      <c r="I60" s="147"/>
    </row>
    <row r="61" spans="1:9" ht="28.5" customHeight="1" x14ac:dyDescent="0.2">
      <c r="A61" s="308"/>
      <c r="B61" s="261"/>
      <c r="C61" s="261"/>
      <c r="D61" s="123"/>
      <c r="E61" s="147"/>
      <c r="F61" s="147"/>
      <c r="G61" s="147"/>
      <c r="H61" s="147"/>
      <c r="I61" s="147"/>
    </row>
    <row r="62" spans="1:9" ht="28.5" customHeight="1" x14ac:dyDescent="0.2">
      <c r="A62" s="308"/>
      <c r="B62" s="261"/>
      <c r="C62" s="261"/>
      <c r="D62" s="123"/>
      <c r="E62" s="147"/>
      <c r="F62" s="147"/>
      <c r="G62" s="147"/>
      <c r="H62" s="147"/>
      <c r="I62" s="147"/>
    </row>
    <row r="63" spans="1:9" ht="28.5" customHeight="1" x14ac:dyDescent="0.2">
      <c r="A63" s="308"/>
      <c r="B63" s="261"/>
      <c r="C63" s="261"/>
      <c r="D63" s="123"/>
      <c r="E63" s="147"/>
      <c r="F63" s="147"/>
      <c r="G63" s="147"/>
      <c r="H63" s="147"/>
      <c r="I63" s="147"/>
    </row>
    <row r="64" spans="1:9" ht="28.5" customHeight="1" x14ac:dyDescent="0.2">
      <c r="A64" s="308"/>
      <c r="B64" s="261"/>
      <c r="C64" s="261"/>
      <c r="D64" s="123"/>
      <c r="E64" s="147"/>
      <c r="F64" s="147"/>
      <c r="G64" s="147"/>
      <c r="H64" s="147"/>
      <c r="I64" s="147"/>
    </row>
    <row r="65" spans="1:9" ht="27" customHeight="1" x14ac:dyDescent="0.2">
      <c r="A65" s="308"/>
      <c r="B65" s="261"/>
      <c r="C65" s="261"/>
      <c r="D65" s="123"/>
      <c r="E65" s="147"/>
      <c r="F65" s="147"/>
      <c r="G65" s="147"/>
      <c r="H65" s="147"/>
      <c r="I65" s="147"/>
    </row>
    <row r="66" spans="1:9" ht="23.25" customHeight="1" x14ac:dyDescent="0.2">
      <c r="A66" s="308"/>
      <c r="B66" s="261"/>
      <c r="C66" s="261"/>
      <c r="D66" s="123"/>
      <c r="E66" s="147"/>
      <c r="F66" s="147"/>
      <c r="G66" s="147"/>
      <c r="H66" s="147"/>
      <c r="I66" s="147"/>
    </row>
    <row r="67" spans="1:9" ht="24.75" customHeight="1" x14ac:dyDescent="0.2">
      <c r="A67" s="308" t="s">
        <v>47</v>
      </c>
      <c r="B67" s="262"/>
      <c r="C67" s="263"/>
      <c r="D67" s="123"/>
      <c r="E67" s="147"/>
      <c r="F67" s="147"/>
      <c r="G67" s="147"/>
      <c r="H67" s="147"/>
      <c r="I67" s="147"/>
    </row>
    <row r="68" spans="1:9" ht="24.75" customHeight="1" x14ac:dyDescent="0.2">
      <c r="A68" s="308"/>
      <c r="B68" s="262"/>
      <c r="C68" s="263"/>
      <c r="D68" s="123"/>
      <c r="E68" s="147"/>
      <c r="F68" s="147"/>
      <c r="G68" s="147"/>
      <c r="H68" s="147"/>
      <c r="I68" s="147"/>
    </row>
    <row r="69" spans="1:9" ht="24.75" customHeight="1" x14ac:dyDescent="0.2">
      <c r="A69" s="308"/>
      <c r="B69" s="262"/>
      <c r="C69" s="263"/>
      <c r="D69" s="123"/>
      <c r="E69" s="147"/>
      <c r="F69" s="147"/>
      <c r="G69" s="147"/>
      <c r="H69" s="147"/>
      <c r="I69" s="147"/>
    </row>
    <row r="70" spans="1:9" ht="24.6" customHeight="1" x14ac:dyDescent="0.2">
      <c r="A70" s="308"/>
      <c r="B70" s="262"/>
      <c r="C70" s="263"/>
      <c r="D70" s="123"/>
      <c r="E70" s="147"/>
      <c r="F70" s="147"/>
      <c r="G70" s="147"/>
      <c r="H70" s="147"/>
      <c r="I70" s="147"/>
    </row>
    <row r="71" spans="1:9" ht="24.75" customHeight="1" x14ac:dyDescent="0.2">
      <c r="A71" s="308"/>
      <c r="B71" s="262"/>
      <c r="C71" s="263"/>
      <c r="D71" s="123"/>
      <c r="E71" s="147"/>
      <c r="F71" s="147"/>
      <c r="G71" s="147"/>
      <c r="H71" s="147"/>
      <c r="I71" s="147"/>
    </row>
    <row r="72" spans="1:9" ht="26.25" customHeight="1" x14ac:dyDescent="0.2">
      <c r="A72" s="308"/>
      <c r="B72" s="262"/>
      <c r="C72" s="263"/>
      <c r="D72" s="123"/>
      <c r="E72" s="147"/>
      <c r="F72" s="147"/>
      <c r="G72" s="147"/>
      <c r="H72" s="147"/>
      <c r="I72" s="147"/>
    </row>
    <row r="73" spans="1:9" ht="24.75" customHeight="1" x14ac:dyDescent="0.2">
      <c r="A73" s="308"/>
      <c r="B73" s="262"/>
      <c r="C73" s="263"/>
      <c r="D73" s="123"/>
      <c r="E73" s="147"/>
      <c r="F73" s="147"/>
      <c r="G73" s="147"/>
      <c r="H73" s="147"/>
      <c r="I73" s="147"/>
    </row>
    <row r="74" spans="1:9" ht="44.25" customHeight="1" x14ac:dyDescent="0.2">
      <c r="A74" s="122" t="s">
        <v>48</v>
      </c>
      <c r="B74" s="258"/>
      <c r="C74" s="259"/>
      <c r="D74" s="260"/>
      <c r="E74" s="147"/>
      <c r="F74" s="147"/>
      <c r="G74" s="147"/>
      <c r="H74" s="147"/>
      <c r="I74" s="147"/>
    </row>
    <row r="75" spans="1:9" ht="37.9" customHeight="1" x14ac:dyDescent="0.2">
      <c r="A75" s="122" t="s">
        <v>49</v>
      </c>
      <c r="B75" s="258"/>
      <c r="C75" s="260"/>
      <c r="D75" s="123"/>
      <c r="E75" s="147"/>
      <c r="F75" s="147"/>
      <c r="G75" s="147"/>
      <c r="H75" s="147"/>
      <c r="I75" s="147"/>
    </row>
  </sheetData>
  <mergeCells count="57">
    <mergeCell ref="A67:A73"/>
    <mergeCell ref="B53:C53"/>
    <mergeCell ref="B54:C54"/>
    <mergeCell ref="B63:C63"/>
    <mergeCell ref="B64:C64"/>
    <mergeCell ref="B65:C65"/>
    <mergeCell ref="B66:C66"/>
    <mergeCell ref="B67:C67"/>
    <mergeCell ref="B72:C72"/>
    <mergeCell ref="B73:C73"/>
    <mergeCell ref="A46:I46"/>
    <mergeCell ref="A47:I47"/>
    <mergeCell ref="B41:I41"/>
    <mergeCell ref="A40:I40"/>
    <mergeCell ref="A53:A66"/>
    <mergeCell ref="B52:C52"/>
    <mergeCell ref="A19:I19"/>
    <mergeCell ref="A20:I20"/>
    <mergeCell ref="D23:E23"/>
    <mergeCell ref="A27:I27"/>
    <mergeCell ref="A28:I28"/>
    <mergeCell ref="A33:I33"/>
    <mergeCell ref="A34:I34"/>
    <mergeCell ref="A39:I39"/>
    <mergeCell ref="B21:I21"/>
    <mergeCell ref="B29:I29"/>
    <mergeCell ref="B35:I35"/>
    <mergeCell ref="B2:H2"/>
    <mergeCell ref="A17:I18"/>
    <mergeCell ref="A13:G13"/>
    <mergeCell ref="H13:I13"/>
    <mergeCell ref="A14:I14"/>
    <mergeCell ref="A15:I15"/>
    <mergeCell ref="B16:I16"/>
    <mergeCell ref="B6:D6"/>
    <mergeCell ref="B7:D7"/>
    <mergeCell ref="B8:D8"/>
    <mergeCell ref="B9:D9"/>
    <mergeCell ref="B10:D10"/>
    <mergeCell ref="B11:D11"/>
    <mergeCell ref="F7:G7"/>
    <mergeCell ref="F8:G8"/>
    <mergeCell ref="B4:G4"/>
    <mergeCell ref="B74:D74"/>
    <mergeCell ref="B75:C75"/>
    <mergeCell ref="B55:C55"/>
    <mergeCell ref="B56:C56"/>
    <mergeCell ref="B57:C57"/>
    <mergeCell ref="B62:C62"/>
    <mergeCell ref="B70:C70"/>
    <mergeCell ref="B71:C71"/>
    <mergeCell ref="B58:C58"/>
    <mergeCell ref="B59:C59"/>
    <mergeCell ref="B60:C60"/>
    <mergeCell ref="B61:C61"/>
    <mergeCell ref="B68:C68"/>
    <mergeCell ref="B69:C69"/>
  </mergeCells>
  <conditionalFormatting sqref="I2">
    <cfRule type="cellIs" dxfId="104" priority="1" operator="equal">
      <formula>"INEXISTENTE"</formula>
    </cfRule>
    <cfRule type="cellIs" dxfId="103" priority="2" operator="equal">
      <formula>"INADECUADO"</formula>
    </cfRule>
    <cfRule type="cellIs" dxfId="102" priority="3" operator="equal">
      <formula>"PARCIALMENTE ADECUADO"</formula>
    </cfRule>
    <cfRule type="cellIs" dxfId="101" priority="4" operator="equal">
      <formula>"ADECUADO"</formula>
    </cfRule>
    <cfRule type="cellIs" dxfId="100" priority="5" operator="equal">
      <formula>"ERROR"</formula>
    </cfRule>
  </conditionalFormatting>
  <pageMargins left="0.70866141732283472" right="0.70866141732283472" top="0.74803149606299213" bottom="0.74803149606299213" header="0.31496062992125984" footer="0.31496062992125984"/>
  <pageSetup scale="2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tablas!$I$203:$I$301</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24"/>
  <sheetViews>
    <sheetView showGridLines="0" workbookViewId="0">
      <selection activeCell="D1" sqref="D1"/>
    </sheetView>
  </sheetViews>
  <sheetFormatPr baseColWidth="10" defaultColWidth="9.140625" defaultRowHeight="15" x14ac:dyDescent="0.25"/>
  <cols>
    <col min="2" max="2" width="10.7109375" customWidth="1"/>
    <col min="3" max="3" width="14.140625" customWidth="1"/>
    <col min="4" max="4" width="14" customWidth="1"/>
    <col min="5" max="5" width="12" customWidth="1"/>
    <col min="6" max="6" width="12.140625" customWidth="1"/>
    <col min="7" max="7" width="14.28515625" customWidth="1"/>
    <col min="9" max="9" width="17.5703125" customWidth="1"/>
    <col min="10" max="10" width="15.140625" customWidth="1"/>
    <col min="11" max="11" width="19.7109375" customWidth="1"/>
    <col min="14" max="14" width="11.28515625" customWidth="1"/>
    <col min="15" max="15" width="16.140625" customWidth="1"/>
  </cols>
  <sheetData>
    <row r="2" spans="2:15" ht="21.75" customHeight="1" x14ac:dyDescent="0.25">
      <c r="B2" s="334" t="s">
        <v>246</v>
      </c>
      <c r="C2" s="335"/>
      <c r="D2" s="335"/>
      <c r="E2" s="335"/>
      <c r="F2" s="335"/>
      <c r="G2" s="335"/>
      <c r="H2" s="335"/>
      <c r="I2" s="335"/>
      <c r="J2" s="335"/>
      <c r="K2" s="335"/>
      <c r="L2" s="335"/>
      <c r="M2" s="335"/>
      <c r="N2" s="335"/>
      <c r="O2" s="336"/>
    </row>
    <row r="3" spans="2:15" ht="27" customHeight="1" x14ac:dyDescent="0.25">
      <c r="B3" s="337"/>
      <c r="C3" s="338"/>
      <c r="D3" s="338"/>
      <c r="E3" s="338"/>
      <c r="F3" s="338"/>
      <c r="G3" s="338"/>
      <c r="H3" s="338"/>
      <c r="I3" s="338"/>
      <c r="J3" s="338"/>
      <c r="K3" s="338"/>
      <c r="L3" s="338"/>
      <c r="M3" s="338"/>
      <c r="N3" s="338"/>
      <c r="O3" s="339"/>
    </row>
    <row r="4" spans="2:15" ht="28.5" customHeight="1" x14ac:dyDescent="0.25">
      <c r="B4" s="340" t="s">
        <v>50</v>
      </c>
      <c r="C4" s="341"/>
      <c r="D4" s="340" t="s">
        <v>51</v>
      </c>
      <c r="E4" s="341"/>
      <c r="F4" s="340" t="s">
        <v>52</v>
      </c>
      <c r="G4" s="341"/>
      <c r="H4" s="340" t="s">
        <v>244</v>
      </c>
      <c r="I4" s="341"/>
      <c r="J4" s="340" t="s">
        <v>245</v>
      </c>
      <c r="K4" s="341"/>
      <c r="L4" s="340" t="s">
        <v>53</v>
      </c>
      <c r="M4" s="341"/>
      <c r="N4" s="340" t="s">
        <v>54</v>
      </c>
      <c r="O4" s="341"/>
    </row>
    <row r="5" spans="2:15" x14ac:dyDescent="0.25">
      <c r="B5" s="342"/>
      <c r="C5" s="343"/>
      <c r="D5" s="342"/>
      <c r="E5" s="343"/>
      <c r="F5" s="342"/>
      <c r="G5" s="343"/>
      <c r="H5" s="342"/>
      <c r="I5" s="343"/>
      <c r="J5" s="342"/>
      <c r="K5" s="343"/>
      <c r="L5" s="342"/>
      <c r="M5" s="343"/>
      <c r="N5" s="342"/>
      <c r="O5" s="343"/>
    </row>
    <row r="6" spans="2:15" ht="15" customHeight="1" x14ac:dyDescent="0.25">
      <c r="B6" s="314" t="s">
        <v>247</v>
      </c>
      <c r="C6" s="315"/>
      <c r="D6" s="314" t="s">
        <v>249</v>
      </c>
      <c r="E6" s="315"/>
      <c r="F6" s="314" t="s">
        <v>250</v>
      </c>
      <c r="G6" s="315"/>
      <c r="H6" s="314" t="s">
        <v>251</v>
      </c>
      <c r="I6" s="315"/>
      <c r="J6" s="311" t="s">
        <v>256</v>
      </c>
      <c r="K6" s="311"/>
      <c r="L6" s="314" t="s">
        <v>252</v>
      </c>
      <c r="M6" s="315"/>
      <c r="N6" s="314" t="s">
        <v>253</v>
      </c>
      <c r="O6" s="315"/>
    </row>
    <row r="7" spans="2:15" x14ac:dyDescent="0.25">
      <c r="B7" s="316"/>
      <c r="C7" s="317"/>
      <c r="D7" s="316"/>
      <c r="E7" s="317"/>
      <c r="F7" s="316"/>
      <c r="G7" s="317"/>
      <c r="H7" s="316"/>
      <c r="I7" s="317"/>
      <c r="J7" s="312"/>
      <c r="K7" s="312"/>
      <c r="L7" s="316"/>
      <c r="M7" s="317"/>
      <c r="N7" s="316"/>
      <c r="O7" s="317"/>
    </row>
    <row r="8" spans="2:15" x14ac:dyDescent="0.25">
      <c r="B8" s="316"/>
      <c r="C8" s="317"/>
      <c r="D8" s="316"/>
      <c r="E8" s="317"/>
      <c r="F8" s="316"/>
      <c r="G8" s="317"/>
      <c r="H8" s="316"/>
      <c r="I8" s="317"/>
      <c r="J8" s="312"/>
      <c r="K8" s="312"/>
      <c r="L8" s="316"/>
      <c r="M8" s="317"/>
      <c r="N8" s="316"/>
      <c r="O8" s="317"/>
    </row>
    <row r="9" spans="2:15" x14ac:dyDescent="0.25">
      <c r="B9" s="316"/>
      <c r="C9" s="317"/>
      <c r="D9" s="316"/>
      <c r="E9" s="317"/>
      <c r="F9" s="316"/>
      <c r="G9" s="317"/>
      <c r="H9" s="316"/>
      <c r="I9" s="317"/>
      <c r="J9" s="312"/>
      <c r="K9" s="312"/>
      <c r="L9" s="316"/>
      <c r="M9" s="317"/>
      <c r="N9" s="316"/>
      <c r="O9" s="317"/>
    </row>
    <row r="10" spans="2:15" x14ac:dyDescent="0.25">
      <c r="B10" s="316"/>
      <c r="C10" s="317"/>
      <c r="D10" s="316"/>
      <c r="E10" s="317"/>
      <c r="F10" s="316"/>
      <c r="G10" s="317"/>
      <c r="H10" s="316"/>
      <c r="I10" s="317"/>
      <c r="J10" s="312"/>
      <c r="K10" s="312"/>
      <c r="L10" s="316"/>
      <c r="M10" s="317"/>
      <c r="N10" s="316"/>
      <c r="O10" s="317"/>
    </row>
    <row r="11" spans="2:15" x14ac:dyDescent="0.25">
      <c r="B11" s="316"/>
      <c r="C11" s="317"/>
      <c r="D11" s="316"/>
      <c r="E11" s="317"/>
      <c r="F11" s="316"/>
      <c r="G11" s="317"/>
      <c r="H11" s="316"/>
      <c r="I11" s="317"/>
      <c r="J11" s="312"/>
      <c r="K11" s="312"/>
      <c r="L11" s="316"/>
      <c r="M11" s="317"/>
      <c r="N11" s="316"/>
      <c r="O11" s="317"/>
    </row>
    <row r="12" spans="2:15" x14ac:dyDescent="0.25">
      <c r="B12" s="316"/>
      <c r="C12" s="317"/>
      <c r="D12" s="316"/>
      <c r="E12" s="317"/>
      <c r="F12" s="316"/>
      <c r="G12" s="317"/>
      <c r="H12" s="316"/>
      <c r="I12" s="317"/>
      <c r="J12" s="312"/>
      <c r="K12" s="312"/>
      <c r="L12" s="316"/>
      <c r="M12" s="317"/>
      <c r="N12" s="316"/>
      <c r="O12" s="317"/>
    </row>
    <row r="13" spans="2:15" x14ac:dyDescent="0.25">
      <c r="B13" s="316"/>
      <c r="C13" s="317"/>
      <c r="D13" s="316"/>
      <c r="E13" s="317"/>
      <c r="F13" s="316"/>
      <c r="G13" s="317"/>
      <c r="H13" s="316"/>
      <c r="I13" s="317"/>
      <c r="J13" s="312"/>
      <c r="K13" s="312"/>
      <c r="L13" s="316"/>
      <c r="M13" s="317"/>
      <c r="N13" s="316"/>
      <c r="O13" s="317"/>
    </row>
    <row r="14" spans="2:15" x14ac:dyDescent="0.25">
      <c r="B14" s="316"/>
      <c r="C14" s="317"/>
      <c r="D14" s="316"/>
      <c r="E14" s="317"/>
      <c r="F14" s="316"/>
      <c r="G14" s="317"/>
      <c r="H14" s="316"/>
      <c r="I14" s="317"/>
      <c r="J14" s="312"/>
      <c r="K14" s="312"/>
      <c r="L14" s="316"/>
      <c r="M14" s="317"/>
      <c r="N14" s="316"/>
      <c r="O14" s="317"/>
    </row>
    <row r="15" spans="2:15" x14ac:dyDescent="0.25">
      <c r="B15" s="316"/>
      <c r="C15" s="317"/>
      <c r="D15" s="316"/>
      <c r="E15" s="317"/>
      <c r="F15" s="316"/>
      <c r="G15" s="317"/>
      <c r="H15" s="316"/>
      <c r="I15" s="317"/>
      <c r="J15" s="312"/>
      <c r="K15" s="312"/>
      <c r="L15" s="316"/>
      <c r="M15" s="317"/>
      <c r="N15" s="316"/>
      <c r="O15" s="317"/>
    </row>
    <row r="16" spans="2:15" x14ac:dyDescent="0.25">
      <c r="B16" s="316"/>
      <c r="C16" s="317"/>
      <c r="D16" s="316"/>
      <c r="E16" s="317"/>
      <c r="F16" s="316"/>
      <c r="G16" s="317"/>
      <c r="H16" s="316"/>
      <c r="I16" s="317"/>
      <c r="J16" s="312"/>
      <c r="K16" s="312"/>
      <c r="L16" s="316"/>
      <c r="M16" s="317"/>
      <c r="N16" s="316"/>
      <c r="O16" s="317"/>
    </row>
    <row r="17" spans="2:15" ht="28.5" customHeight="1" x14ac:dyDescent="0.25">
      <c r="B17" s="316"/>
      <c r="C17" s="317"/>
      <c r="D17" s="316"/>
      <c r="E17" s="317"/>
      <c r="F17" s="316"/>
      <c r="G17" s="317"/>
      <c r="H17" s="316"/>
      <c r="I17" s="317"/>
      <c r="J17" s="312"/>
      <c r="K17" s="312"/>
      <c r="L17" s="316"/>
      <c r="M17" s="317"/>
      <c r="N17" s="316"/>
      <c r="O17" s="317"/>
    </row>
    <row r="18" spans="2:15" ht="51" customHeight="1" x14ac:dyDescent="0.25">
      <c r="B18" s="316"/>
      <c r="C18" s="317"/>
      <c r="D18" s="316"/>
      <c r="E18" s="317"/>
      <c r="F18" s="316"/>
      <c r="G18" s="317"/>
      <c r="H18" s="316"/>
      <c r="I18" s="317"/>
      <c r="J18" s="312"/>
      <c r="K18" s="312"/>
      <c r="L18" s="316"/>
      <c r="M18" s="317"/>
      <c r="N18" s="316"/>
      <c r="O18" s="317"/>
    </row>
    <row r="19" spans="2:15" ht="53.25" customHeight="1" x14ac:dyDescent="0.25">
      <c r="B19" s="316"/>
      <c r="C19" s="317"/>
      <c r="D19" s="318"/>
      <c r="E19" s="319"/>
      <c r="F19" s="316"/>
      <c r="G19" s="317"/>
      <c r="H19" s="316"/>
      <c r="I19" s="317"/>
      <c r="J19" s="312"/>
      <c r="K19" s="312"/>
      <c r="L19" s="318"/>
      <c r="M19" s="319"/>
      <c r="N19" s="318"/>
      <c r="O19" s="319"/>
    </row>
    <row r="20" spans="2:15" ht="15" customHeight="1" x14ac:dyDescent="0.25">
      <c r="B20" s="320" t="s">
        <v>248</v>
      </c>
      <c r="C20" s="320"/>
      <c r="D20" s="320" t="s">
        <v>254</v>
      </c>
      <c r="E20" s="320"/>
      <c r="F20" s="321"/>
      <c r="G20" s="321"/>
      <c r="H20" s="321"/>
      <c r="I20" s="321"/>
      <c r="J20" s="312"/>
      <c r="K20" s="312"/>
      <c r="L20" s="322" t="s">
        <v>55</v>
      </c>
      <c r="M20" s="323"/>
      <c r="N20" s="328"/>
      <c r="O20" s="329"/>
    </row>
    <row r="21" spans="2:15" ht="105.75" customHeight="1" x14ac:dyDescent="0.25">
      <c r="B21" s="320"/>
      <c r="C21" s="320"/>
      <c r="D21" s="320"/>
      <c r="E21" s="320"/>
      <c r="F21" s="321"/>
      <c r="G21" s="321"/>
      <c r="H21" s="321"/>
      <c r="I21" s="321"/>
      <c r="J21" s="312"/>
      <c r="K21" s="312"/>
      <c r="L21" s="324"/>
      <c r="M21" s="325"/>
      <c r="N21" s="330"/>
      <c r="O21" s="331"/>
    </row>
    <row r="22" spans="2:15" ht="79.5" customHeight="1" x14ac:dyDescent="0.25">
      <c r="B22" s="320"/>
      <c r="C22" s="320"/>
      <c r="D22" s="320"/>
      <c r="E22" s="320"/>
      <c r="F22" s="321"/>
      <c r="G22" s="321"/>
      <c r="H22" s="321"/>
      <c r="I22" s="321"/>
      <c r="J22" s="312"/>
      <c r="K22" s="312"/>
      <c r="L22" s="324"/>
      <c r="M22" s="325"/>
      <c r="N22" s="330"/>
      <c r="O22" s="331"/>
    </row>
    <row r="23" spans="2:15" ht="177.75" customHeight="1" x14ac:dyDescent="0.25">
      <c r="B23" s="320"/>
      <c r="C23" s="320"/>
      <c r="D23" s="320"/>
      <c r="E23" s="320"/>
      <c r="F23" s="321"/>
      <c r="G23" s="321"/>
      <c r="H23" s="321"/>
      <c r="I23" s="321"/>
      <c r="J23" s="313"/>
      <c r="K23" s="313"/>
      <c r="L23" s="326"/>
      <c r="M23" s="327"/>
      <c r="N23" s="332"/>
      <c r="O23" s="333"/>
    </row>
    <row r="24" spans="2:15" x14ac:dyDescent="0.25">
      <c r="B24" s="310" t="s">
        <v>255</v>
      </c>
      <c r="C24" s="310"/>
      <c r="D24" s="310"/>
      <c r="E24" s="310"/>
      <c r="F24" s="310"/>
      <c r="G24" s="310"/>
    </row>
  </sheetData>
  <mergeCells count="22">
    <mergeCell ref="B2:O3"/>
    <mergeCell ref="B4:C5"/>
    <mergeCell ref="D4:E5"/>
    <mergeCell ref="F4:G5"/>
    <mergeCell ref="H4:I5"/>
    <mergeCell ref="J4:K5"/>
    <mergeCell ref="L4:M5"/>
    <mergeCell ref="N4:O5"/>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V81"/>
  <sheetViews>
    <sheetView showGridLines="0" zoomScaleNormal="100" workbookViewId="0">
      <selection activeCell="J1" sqref="J1:K2"/>
    </sheetView>
  </sheetViews>
  <sheetFormatPr baseColWidth="10" defaultColWidth="11.42578125" defaultRowHeight="14.25" x14ac:dyDescent="0.2"/>
  <cols>
    <col min="1" max="1" width="7" style="16" customWidth="1"/>
    <col min="2" max="2" width="15.7109375" style="16" customWidth="1"/>
    <col min="3" max="3" width="11.42578125" style="16"/>
    <col min="4" max="9" width="19.5703125" style="16" customWidth="1"/>
    <col min="10" max="11" width="18.42578125" style="16" customWidth="1"/>
    <col min="12" max="16384" width="11.42578125" style="16"/>
  </cols>
  <sheetData>
    <row r="1" spans="1:22" ht="35.25" customHeight="1" x14ac:dyDescent="0.2">
      <c r="A1" s="80"/>
      <c r="B1" s="344"/>
      <c r="C1" s="344"/>
      <c r="D1" s="345" t="s">
        <v>519</v>
      </c>
      <c r="E1" s="345"/>
      <c r="F1" s="345"/>
      <c r="G1" s="345"/>
      <c r="H1" s="345"/>
      <c r="I1" s="345"/>
      <c r="J1" s="348" t="s">
        <v>547</v>
      </c>
      <c r="K1" s="349"/>
      <c r="L1" s="76"/>
      <c r="M1" s="76"/>
      <c r="N1" s="76"/>
      <c r="O1" s="76"/>
      <c r="P1" s="76"/>
      <c r="Q1" s="76"/>
      <c r="R1" s="76"/>
      <c r="S1" s="76"/>
      <c r="T1" s="76"/>
      <c r="U1" s="76"/>
      <c r="V1" s="76"/>
    </row>
    <row r="2" spans="1:22" ht="43.5" customHeight="1" x14ac:dyDescent="0.2">
      <c r="A2" s="54"/>
      <c r="B2" s="344"/>
      <c r="C2" s="344"/>
      <c r="D2" s="345"/>
      <c r="E2" s="345"/>
      <c r="F2" s="345"/>
      <c r="G2" s="345"/>
      <c r="H2" s="345"/>
      <c r="I2" s="345"/>
      <c r="J2" s="350"/>
      <c r="K2" s="351"/>
      <c r="L2" s="76"/>
      <c r="M2" s="76"/>
      <c r="N2" s="76"/>
      <c r="O2" s="76"/>
      <c r="P2" s="76"/>
      <c r="Q2" s="76"/>
      <c r="R2" s="76"/>
      <c r="S2" s="76"/>
      <c r="T2" s="76"/>
      <c r="U2" s="76"/>
      <c r="V2" s="76"/>
    </row>
    <row r="3" spans="1:22" ht="15" x14ac:dyDescent="0.2">
      <c r="A3" s="76"/>
      <c r="B3" s="352"/>
      <c r="C3" s="353"/>
      <c r="D3" s="353"/>
      <c r="E3" s="353"/>
      <c r="F3" s="353"/>
      <c r="G3" s="353"/>
      <c r="H3" s="353"/>
      <c r="I3" s="353"/>
      <c r="J3" s="353"/>
      <c r="K3" s="354"/>
      <c r="L3" s="76"/>
      <c r="M3" s="76"/>
      <c r="N3" s="76"/>
      <c r="O3" s="76"/>
      <c r="P3" s="76"/>
      <c r="Q3" s="76"/>
      <c r="R3" s="76"/>
      <c r="S3" s="76"/>
      <c r="T3" s="76"/>
      <c r="U3" s="76"/>
      <c r="V3" s="76"/>
    </row>
    <row r="4" spans="1:22" ht="33.75" customHeight="1" x14ac:dyDescent="0.2">
      <c r="A4" s="76"/>
      <c r="B4" s="346" t="s">
        <v>234</v>
      </c>
      <c r="C4" s="346"/>
      <c r="D4" s="346"/>
      <c r="E4" s="346"/>
      <c r="F4" s="346"/>
      <c r="G4" s="346"/>
      <c r="H4" s="346"/>
      <c r="I4" s="346"/>
      <c r="J4" s="346"/>
      <c r="K4" s="347"/>
      <c r="L4" s="76"/>
      <c r="M4" s="76"/>
      <c r="N4" s="76"/>
      <c r="O4" s="76"/>
      <c r="P4" s="76"/>
      <c r="Q4" s="76"/>
      <c r="R4" s="76"/>
      <c r="S4" s="76"/>
      <c r="T4" s="76"/>
      <c r="U4" s="76"/>
      <c r="V4" s="76"/>
    </row>
    <row r="5" spans="1:22" ht="15" x14ac:dyDescent="0.2">
      <c r="A5" s="76"/>
      <c r="B5" s="352"/>
      <c r="C5" s="353"/>
      <c r="D5" s="353"/>
      <c r="E5" s="353"/>
      <c r="F5" s="353"/>
      <c r="G5" s="353"/>
      <c r="H5" s="353"/>
      <c r="I5" s="353"/>
      <c r="J5" s="353"/>
      <c r="K5" s="354"/>
      <c r="L5" s="76"/>
      <c r="M5" s="76"/>
      <c r="N5" s="76"/>
      <c r="O5" s="76"/>
      <c r="P5" s="76"/>
      <c r="Q5" s="76"/>
      <c r="R5" s="76"/>
      <c r="S5" s="76"/>
      <c r="T5" s="76"/>
      <c r="U5" s="76"/>
      <c r="V5" s="76"/>
    </row>
    <row r="6" spans="1:22" ht="17.25" customHeight="1" x14ac:dyDescent="0.2">
      <c r="A6" s="76"/>
      <c r="B6" s="352" t="s">
        <v>233</v>
      </c>
      <c r="C6" s="353"/>
      <c r="D6" s="353"/>
      <c r="E6" s="353"/>
      <c r="F6" s="353"/>
      <c r="G6" s="353"/>
      <c r="H6" s="353"/>
      <c r="I6" s="353"/>
      <c r="J6" s="353"/>
      <c r="K6" s="354"/>
      <c r="L6" s="76"/>
      <c r="M6" s="76"/>
      <c r="N6" s="76"/>
      <c r="O6" s="76"/>
      <c r="P6" s="76"/>
      <c r="Q6" s="76"/>
      <c r="R6" s="76"/>
      <c r="S6" s="76"/>
      <c r="T6" s="76"/>
      <c r="U6" s="76"/>
      <c r="V6" s="76"/>
    </row>
    <row r="7" spans="1:22" ht="17.25" customHeight="1" x14ac:dyDescent="0.2">
      <c r="A7" s="76"/>
      <c r="B7" s="355" t="s">
        <v>503</v>
      </c>
      <c r="C7" s="356"/>
      <c r="D7" s="356"/>
      <c r="E7" s="356"/>
      <c r="F7" s="356"/>
      <c r="G7" s="356"/>
      <c r="H7" s="356"/>
      <c r="I7" s="356"/>
      <c r="J7" s="356"/>
      <c r="K7" s="357"/>
      <c r="L7" s="76"/>
      <c r="M7" s="76"/>
      <c r="N7" s="76"/>
      <c r="O7" s="76"/>
      <c r="P7" s="76"/>
      <c r="Q7" s="76"/>
      <c r="R7" s="76"/>
      <c r="S7" s="76"/>
      <c r="T7" s="76"/>
      <c r="U7" s="76"/>
      <c r="V7" s="76"/>
    </row>
    <row r="8" spans="1:22" ht="17.25" customHeight="1" x14ac:dyDescent="0.2">
      <c r="A8" s="76"/>
      <c r="B8" s="352"/>
      <c r="C8" s="353"/>
      <c r="D8" s="353"/>
      <c r="E8" s="353"/>
      <c r="F8" s="353"/>
      <c r="G8" s="353"/>
      <c r="H8" s="353"/>
      <c r="I8" s="353"/>
      <c r="J8" s="353"/>
      <c r="K8" s="354"/>
      <c r="L8" s="76"/>
      <c r="M8" s="76"/>
      <c r="N8" s="76"/>
      <c r="O8" s="76"/>
      <c r="P8" s="76"/>
      <c r="Q8" s="76"/>
      <c r="R8" s="76"/>
      <c r="S8" s="76"/>
      <c r="T8" s="76"/>
      <c r="U8" s="76"/>
      <c r="V8" s="76"/>
    </row>
    <row r="9" spans="1:22" ht="17.25" customHeight="1" x14ac:dyDescent="0.2">
      <c r="A9" s="76"/>
      <c r="B9" s="352"/>
      <c r="C9" s="353"/>
      <c r="D9" s="353"/>
      <c r="E9" s="353"/>
      <c r="F9" s="353"/>
      <c r="G9" s="353"/>
      <c r="H9" s="353"/>
      <c r="I9" s="353"/>
      <c r="J9" s="353"/>
      <c r="K9" s="354"/>
      <c r="L9" s="76"/>
      <c r="M9" s="76"/>
      <c r="N9" s="76"/>
      <c r="O9" s="76"/>
      <c r="P9" s="76"/>
      <c r="Q9" s="76"/>
      <c r="R9" s="76"/>
      <c r="S9" s="76"/>
      <c r="T9" s="76"/>
      <c r="U9" s="76"/>
      <c r="V9" s="76"/>
    </row>
    <row r="10" spans="1:22" ht="17.25" customHeight="1" x14ac:dyDescent="0.2">
      <c r="A10" s="76"/>
      <c r="B10" s="352"/>
      <c r="C10" s="353"/>
      <c r="D10" s="353"/>
      <c r="E10" s="353"/>
      <c r="F10" s="353"/>
      <c r="G10" s="353"/>
      <c r="H10" s="353"/>
      <c r="I10" s="353"/>
      <c r="J10" s="353"/>
      <c r="K10" s="354"/>
      <c r="L10" s="76"/>
      <c r="M10" s="76"/>
      <c r="N10" s="76"/>
      <c r="O10" s="76"/>
      <c r="P10" s="76"/>
      <c r="Q10" s="76"/>
      <c r="R10" s="76"/>
      <c r="S10" s="76"/>
      <c r="T10" s="76"/>
      <c r="U10" s="76"/>
      <c r="V10" s="76"/>
    </row>
    <row r="11" spans="1:22" ht="17.25" customHeight="1" x14ac:dyDescent="0.2">
      <c r="A11" s="76"/>
      <c r="B11" s="352"/>
      <c r="C11" s="353"/>
      <c r="D11" s="353"/>
      <c r="E11" s="353"/>
      <c r="F11" s="353"/>
      <c r="G11" s="353"/>
      <c r="H11" s="353"/>
      <c r="I11" s="353"/>
      <c r="J11" s="353"/>
      <c r="K11" s="354"/>
      <c r="L11" s="76"/>
      <c r="M11" s="76"/>
      <c r="N11" s="76"/>
      <c r="O11" s="76"/>
      <c r="P11" s="76"/>
      <c r="Q11" s="76"/>
      <c r="R11" s="76"/>
      <c r="S11" s="76"/>
      <c r="T11" s="76"/>
      <c r="U11" s="76"/>
      <c r="V11" s="76"/>
    </row>
    <row r="12" spans="1:22" ht="17.25" customHeight="1" x14ac:dyDescent="0.2">
      <c r="A12" s="76"/>
      <c r="B12" s="352"/>
      <c r="C12" s="353"/>
      <c r="D12" s="353"/>
      <c r="E12" s="353"/>
      <c r="F12" s="353"/>
      <c r="G12" s="353"/>
      <c r="H12" s="353"/>
      <c r="I12" s="353"/>
      <c r="J12" s="353"/>
      <c r="K12" s="354"/>
      <c r="L12" s="76"/>
      <c r="M12" s="76"/>
      <c r="N12" s="76"/>
      <c r="O12" s="76"/>
      <c r="P12" s="76"/>
      <c r="Q12" s="76"/>
      <c r="R12" s="76"/>
      <c r="S12" s="76"/>
      <c r="T12" s="76"/>
      <c r="U12" s="76"/>
      <c r="V12" s="76"/>
    </row>
    <row r="13" spans="1:22" ht="17.25" customHeight="1" x14ac:dyDescent="0.2">
      <c r="A13" s="76"/>
      <c r="B13" s="352"/>
      <c r="C13" s="353"/>
      <c r="D13" s="353"/>
      <c r="E13" s="353"/>
      <c r="F13" s="353"/>
      <c r="G13" s="353"/>
      <c r="H13" s="353"/>
      <c r="I13" s="353"/>
      <c r="J13" s="353"/>
      <c r="K13" s="354"/>
      <c r="L13" s="76"/>
      <c r="M13" s="76"/>
      <c r="N13" s="76"/>
      <c r="O13" s="76"/>
      <c r="P13" s="76"/>
      <c r="Q13" s="76"/>
      <c r="R13" s="76"/>
      <c r="S13" s="76"/>
      <c r="T13" s="76"/>
      <c r="U13" s="76"/>
      <c r="V13" s="76"/>
    </row>
    <row r="14" spans="1:22" ht="17.25" customHeight="1" x14ac:dyDescent="0.2">
      <c r="A14" s="76"/>
      <c r="B14" s="352"/>
      <c r="C14" s="353"/>
      <c r="D14" s="353"/>
      <c r="E14" s="353"/>
      <c r="F14" s="353"/>
      <c r="G14" s="353"/>
      <c r="H14" s="353"/>
      <c r="I14" s="353"/>
      <c r="J14" s="353"/>
      <c r="K14" s="354"/>
      <c r="L14" s="76"/>
      <c r="M14" s="76"/>
      <c r="N14" s="76"/>
      <c r="O14" s="76"/>
      <c r="P14" s="76"/>
      <c r="Q14" s="76"/>
      <c r="R14" s="76"/>
      <c r="S14" s="76"/>
      <c r="T14" s="76"/>
      <c r="U14" s="76"/>
      <c r="V14" s="76"/>
    </row>
    <row r="15" spans="1:22" ht="17.25" customHeight="1" x14ac:dyDescent="0.2">
      <c r="A15" s="76"/>
      <c r="B15" s="355" t="s">
        <v>235</v>
      </c>
      <c r="C15" s="356"/>
      <c r="D15" s="356"/>
      <c r="E15" s="356"/>
      <c r="F15" s="356"/>
      <c r="G15" s="356"/>
      <c r="H15" s="356"/>
      <c r="I15" s="356"/>
      <c r="J15" s="356"/>
      <c r="K15" s="357"/>
      <c r="L15" s="76"/>
      <c r="M15" s="76"/>
      <c r="N15" s="76"/>
      <c r="O15" s="76"/>
      <c r="P15" s="76"/>
      <c r="Q15" s="76"/>
      <c r="R15" s="76"/>
      <c r="S15" s="76"/>
      <c r="T15" s="76"/>
      <c r="U15" s="76"/>
      <c r="V15" s="76"/>
    </row>
    <row r="16" spans="1:22" ht="17.25" customHeight="1" x14ac:dyDescent="0.2">
      <c r="A16" s="76"/>
      <c r="B16" s="352"/>
      <c r="C16" s="353"/>
      <c r="D16" s="353"/>
      <c r="E16" s="353"/>
      <c r="F16" s="353"/>
      <c r="G16" s="353"/>
      <c r="H16" s="353"/>
      <c r="I16" s="353"/>
      <c r="J16" s="353"/>
      <c r="K16" s="354"/>
      <c r="L16" s="76"/>
      <c r="M16" s="76"/>
      <c r="N16" s="76"/>
      <c r="O16" s="76"/>
      <c r="P16" s="76"/>
      <c r="Q16" s="76"/>
      <c r="R16" s="76"/>
      <c r="S16" s="76"/>
      <c r="T16" s="76"/>
      <c r="U16" s="76"/>
      <c r="V16" s="76"/>
    </row>
    <row r="17" spans="1:22" ht="17.25" customHeight="1" x14ac:dyDescent="0.2">
      <c r="A17" s="76"/>
      <c r="B17" s="352"/>
      <c r="C17" s="353"/>
      <c r="D17" s="353"/>
      <c r="E17" s="353"/>
      <c r="F17" s="353"/>
      <c r="G17" s="353"/>
      <c r="H17" s="353"/>
      <c r="I17" s="353"/>
      <c r="J17" s="353"/>
      <c r="K17" s="354"/>
      <c r="L17" s="76"/>
      <c r="M17" s="76"/>
      <c r="N17" s="76"/>
      <c r="O17" s="76"/>
      <c r="P17" s="76"/>
      <c r="Q17" s="76"/>
      <c r="R17" s="76"/>
      <c r="S17" s="76"/>
      <c r="T17" s="76"/>
      <c r="U17" s="76"/>
      <c r="V17" s="76"/>
    </row>
    <row r="18" spans="1:22" ht="17.25" customHeight="1" x14ac:dyDescent="0.2">
      <c r="A18" s="76"/>
      <c r="B18" s="352"/>
      <c r="C18" s="353"/>
      <c r="D18" s="353"/>
      <c r="E18" s="353"/>
      <c r="F18" s="353"/>
      <c r="G18" s="353"/>
      <c r="H18" s="353"/>
      <c r="I18" s="353"/>
      <c r="J18" s="353"/>
      <c r="K18" s="354"/>
      <c r="L18" s="76"/>
      <c r="M18" s="76"/>
      <c r="N18" s="76"/>
      <c r="O18" s="76"/>
      <c r="P18" s="76"/>
      <c r="Q18" s="76"/>
      <c r="R18" s="76"/>
      <c r="S18" s="76"/>
      <c r="T18" s="76"/>
      <c r="U18" s="76"/>
      <c r="V18" s="76"/>
    </row>
    <row r="19" spans="1:22" ht="17.25" customHeight="1" x14ac:dyDescent="0.2">
      <c r="A19" s="76"/>
      <c r="B19" s="352"/>
      <c r="C19" s="353"/>
      <c r="D19" s="353"/>
      <c r="E19" s="353"/>
      <c r="F19" s="353"/>
      <c r="G19" s="353"/>
      <c r="H19" s="353"/>
      <c r="I19" s="353"/>
      <c r="J19" s="353"/>
      <c r="K19" s="354"/>
      <c r="L19" s="76"/>
      <c r="M19" s="76"/>
      <c r="N19" s="76"/>
      <c r="O19" s="76"/>
      <c r="P19" s="76"/>
      <c r="Q19" s="76"/>
      <c r="R19" s="76"/>
      <c r="S19" s="76"/>
      <c r="T19" s="76"/>
      <c r="U19" s="76"/>
      <c r="V19" s="76"/>
    </row>
    <row r="20" spans="1:22" ht="17.25" customHeight="1" x14ac:dyDescent="0.2">
      <c r="A20" s="76"/>
      <c r="B20" s="352" t="s">
        <v>236</v>
      </c>
      <c r="C20" s="353"/>
      <c r="D20" s="353"/>
      <c r="E20" s="353"/>
      <c r="F20" s="353"/>
      <c r="G20" s="353"/>
      <c r="H20" s="353"/>
      <c r="I20" s="353"/>
      <c r="J20" s="353"/>
      <c r="K20" s="354"/>
      <c r="L20" s="76"/>
      <c r="M20" s="76"/>
      <c r="N20" s="76"/>
      <c r="O20" s="76"/>
      <c r="P20" s="76"/>
      <c r="Q20" s="76"/>
      <c r="R20" s="76"/>
      <c r="S20" s="76"/>
      <c r="T20" s="76"/>
      <c r="U20" s="76"/>
      <c r="V20" s="76"/>
    </row>
    <row r="21" spans="1:22" ht="17.25" customHeight="1" x14ac:dyDescent="0.2">
      <c r="A21" s="76"/>
      <c r="B21" s="352"/>
      <c r="C21" s="353"/>
      <c r="D21" s="353"/>
      <c r="E21" s="353"/>
      <c r="F21" s="353"/>
      <c r="G21" s="353"/>
      <c r="H21" s="353"/>
      <c r="I21" s="353"/>
      <c r="J21" s="353"/>
      <c r="K21" s="354"/>
      <c r="L21" s="76"/>
      <c r="M21" s="76"/>
      <c r="N21" s="76"/>
      <c r="O21" s="76"/>
      <c r="P21" s="76"/>
      <c r="Q21" s="76"/>
      <c r="R21" s="76"/>
      <c r="S21" s="76"/>
      <c r="T21" s="76"/>
      <c r="U21" s="76"/>
      <c r="V21" s="76"/>
    </row>
    <row r="22" spans="1:22" ht="17.25" customHeight="1" x14ac:dyDescent="0.2">
      <c r="A22" s="76"/>
      <c r="B22" s="355" t="s">
        <v>237</v>
      </c>
      <c r="C22" s="356"/>
      <c r="D22" s="356"/>
      <c r="E22" s="356"/>
      <c r="F22" s="356"/>
      <c r="G22" s="356"/>
      <c r="H22" s="356"/>
      <c r="I22" s="356"/>
      <c r="J22" s="356"/>
      <c r="K22" s="357"/>
      <c r="L22" s="76"/>
      <c r="M22" s="76"/>
      <c r="N22" s="76"/>
      <c r="O22" s="76"/>
      <c r="P22" s="76"/>
      <c r="Q22" s="76"/>
      <c r="R22" s="76"/>
      <c r="S22" s="76"/>
      <c r="T22" s="76"/>
      <c r="U22" s="76"/>
      <c r="V22" s="76"/>
    </row>
    <row r="23" spans="1:22" ht="17.25" customHeight="1" x14ac:dyDescent="0.2">
      <c r="A23" s="76"/>
      <c r="B23" s="352" t="s">
        <v>238</v>
      </c>
      <c r="C23" s="353"/>
      <c r="D23" s="353"/>
      <c r="E23" s="353"/>
      <c r="F23" s="353"/>
      <c r="G23" s="353"/>
      <c r="H23" s="353"/>
      <c r="I23" s="353"/>
      <c r="J23" s="353"/>
      <c r="K23" s="354"/>
      <c r="L23" s="76"/>
      <c r="M23" s="76"/>
      <c r="N23" s="76"/>
      <c r="O23" s="76"/>
      <c r="P23" s="76"/>
      <c r="Q23" s="76"/>
      <c r="R23" s="76"/>
      <c r="S23" s="76"/>
      <c r="T23" s="76"/>
      <c r="U23" s="76"/>
      <c r="V23" s="76"/>
    </row>
    <row r="24" spans="1:22" ht="17.25" hidden="1" customHeight="1" x14ac:dyDescent="0.2">
      <c r="A24" s="76"/>
      <c r="B24" s="364" t="s">
        <v>530</v>
      </c>
      <c r="C24" s="365"/>
      <c r="D24" s="365"/>
      <c r="E24" s="365"/>
      <c r="F24" s="365"/>
      <c r="G24" s="365"/>
      <c r="H24" s="365"/>
      <c r="I24" s="365"/>
      <c r="J24" s="365"/>
      <c r="K24" s="366"/>
      <c r="L24" s="76"/>
      <c r="M24" s="76"/>
      <c r="N24" s="76"/>
      <c r="O24" s="76"/>
      <c r="P24" s="76"/>
      <c r="Q24" s="76"/>
      <c r="R24" s="76"/>
      <c r="S24" s="76"/>
      <c r="T24" s="76"/>
      <c r="U24" s="76"/>
      <c r="V24" s="76"/>
    </row>
    <row r="25" spans="1:22" ht="17.25" customHeight="1" x14ac:dyDescent="0.2">
      <c r="A25" s="76"/>
      <c r="B25" s="364"/>
      <c r="C25" s="365"/>
      <c r="D25" s="365"/>
      <c r="E25" s="365"/>
      <c r="F25" s="365"/>
      <c r="G25" s="365"/>
      <c r="H25" s="365"/>
      <c r="I25" s="365"/>
      <c r="J25" s="365"/>
      <c r="K25" s="366"/>
      <c r="L25" s="76"/>
      <c r="M25" s="76"/>
      <c r="N25" s="76"/>
      <c r="O25" s="76"/>
      <c r="P25" s="76"/>
      <c r="Q25" s="76"/>
      <c r="R25" s="76"/>
      <c r="S25" s="76"/>
      <c r="T25" s="76"/>
      <c r="U25" s="76"/>
      <c r="V25" s="76"/>
    </row>
    <row r="26" spans="1:22" ht="17.25" customHeight="1" x14ac:dyDescent="0.2">
      <c r="A26" s="76"/>
      <c r="B26" s="364"/>
      <c r="C26" s="365"/>
      <c r="D26" s="365"/>
      <c r="E26" s="365"/>
      <c r="F26" s="365"/>
      <c r="G26" s="365"/>
      <c r="H26" s="365"/>
      <c r="I26" s="365"/>
      <c r="J26" s="365"/>
      <c r="K26" s="366"/>
      <c r="L26" s="76"/>
      <c r="M26" s="76"/>
      <c r="N26" s="76"/>
      <c r="O26" s="76"/>
      <c r="P26" s="76"/>
      <c r="Q26" s="76"/>
      <c r="R26" s="76"/>
      <c r="S26" s="76"/>
      <c r="T26" s="76"/>
      <c r="U26" s="76"/>
      <c r="V26" s="76"/>
    </row>
    <row r="27" spans="1:22" ht="243.75" customHeight="1" x14ac:dyDescent="0.2">
      <c r="A27" s="76"/>
      <c r="B27" s="352"/>
      <c r="C27" s="353"/>
      <c r="D27" s="353"/>
      <c r="E27" s="353"/>
      <c r="F27" s="353"/>
      <c r="G27" s="353"/>
      <c r="H27" s="353"/>
      <c r="I27" s="353"/>
      <c r="J27" s="353"/>
      <c r="K27" s="354"/>
      <c r="L27" s="76"/>
      <c r="M27" s="76"/>
      <c r="N27" s="76"/>
      <c r="O27" s="76"/>
      <c r="P27" s="76"/>
      <c r="Q27" s="76"/>
      <c r="R27" s="76"/>
      <c r="S27" s="76"/>
      <c r="T27" s="76"/>
      <c r="U27" s="76"/>
      <c r="V27" s="76"/>
    </row>
    <row r="28" spans="1:22" ht="17.25" customHeight="1" x14ac:dyDescent="0.2">
      <c r="A28" s="367"/>
      <c r="B28" s="352" t="s">
        <v>502</v>
      </c>
      <c r="C28" s="353"/>
      <c r="D28" s="353"/>
      <c r="E28" s="353"/>
      <c r="F28" s="353"/>
      <c r="G28" s="353"/>
      <c r="H28" s="353"/>
      <c r="I28" s="353"/>
      <c r="J28" s="353"/>
      <c r="K28" s="354"/>
      <c r="L28" s="76"/>
      <c r="M28" s="76"/>
      <c r="N28" s="76"/>
      <c r="O28" s="76"/>
      <c r="P28" s="76"/>
      <c r="Q28" s="76"/>
      <c r="R28" s="76"/>
      <c r="S28" s="76"/>
      <c r="T28" s="76"/>
      <c r="U28" s="76"/>
      <c r="V28" s="76"/>
    </row>
    <row r="29" spans="1:22" ht="17.25" customHeight="1" x14ac:dyDescent="0.2">
      <c r="A29" s="367"/>
      <c r="B29" s="352"/>
      <c r="C29" s="353"/>
      <c r="D29" s="353"/>
      <c r="E29" s="353"/>
      <c r="F29" s="353"/>
      <c r="G29" s="353"/>
      <c r="H29" s="353"/>
      <c r="I29" s="353"/>
      <c r="J29" s="353"/>
      <c r="K29" s="354"/>
      <c r="L29" s="76"/>
      <c r="M29" s="76"/>
      <c r="N29" s="76"/>
      <c r="O29" s="76"/>
      <c r="P29" s="76"/>
      <c r="Q29" s="76"/>
      <c r="R29" s="76"/>
      <c r="S29" s="76"/>
      <c r="T29" s="76"/>
      <c r="U29" s="76"/>
      <c r="V29" s="76"/>
    </row>
    <row r="30" spans="1:22" ht="17.25" customHeight="1" x14ac:dyDescent="0.2">
      <c r="A30" s="367"/>
      <c r="B30" s="352"/>
      <c r="C30" s="353"/>
      <c r="D30" s="353"/>
      <c r="E30" s="353"/>
      <c r="F30" s="353"/>
      <c r="G30" s="353"/>
      <c r="H30" s="353"/>
      <c r="I30" s="353"/>
      <c r="J30" s="353"/>
      <c r="K30" s="354"/>
      <c r="L30" s="76"/>
      <c r="M30" s="76"/>
      <c r="N30" s="76"/>
      <c r="O30" s="76"/>
      <c r="P30" s="76"/>
      <c r="Q30" s="76"/>
      <c r="R30" s="76"/>
      <c r="S30" s="76"/>
      <c r="T30" s="76"/>
      <c r="U30" s="76"/>
      <c r="V30" s="76"/>
    </row>
    <row r="31" spans="1:22" x14ac:dyDescent="0.2">
      <c r="A31" s="367"/>
      <c r="B31" s="352"/>
      <c r="C31" s="353"/>
      <c r="D31" s="353"/>
      <c r="E31" s="353"/>
      <c r="F31" s="353"/>
      <c r="G31" s="353"/>
      <c r="H31" s="353"/>
      <c r="I31" s="353"/>
      <c r="J31" s="353"/>
      <c r="K31" s="354"/>
      <c r="L31" s="76"/>
      <c r="M31" s="76"/>
      <c r="N31" s="76"/>
      <c r="O31" s="76"/>
      <c r="P31" s="76"/>
      <c r="Q31" s="76"/>
      <c r="R31" s="76"/>
      <c r="S31" s="76"/>
      <c r="T31" s="76"/>
      <c r="U31" s="76"/>
      <c r="V31" s="76"/>
    </row>
    <row r="32" spans="1:22" x14ac:dyDescent="0.2">
      <c r="A32" s="367"/>
      <c r="B32" s="352"/>
      <c r="C32" s="353"/>
      <c r="D32" s="353"/>
      <c r="E32" s="353"/>
      <c r="F32" s="353"/>
      <c r="G32" s="353"/>
      <c r="H32" s="353"/>
      <c r="I32" s="353"/>
      <c r="J32" s="353"/>
      <c r="K32" s="354"/>
      <c r="L32" s="76"/>
      <c r="M32" s="76"/>
      <c r="N32" s="76"/>
      <c r="O32" s="76"/>
      <c r="P32" s="76"/>
      <c r="Q32" s="76"/>
      <c r="R32" s="76"/>
      <c r="S32" s="76"/>
      <c r="T32" s="76"/>
      <c r="U32" s="76"/>
      <c r="V32" s="76"/>
    </row>
    <row r="33" spans="1:22" ht="210" customHeight="1" x14ac:dyDescent="0.2">
      <c r="A33" s="76"/>
      <c r="B33" s="352"/>
      <c r="C33" s="353"/>
      <c r="D33" s="353"/>
      <c r="E33" s="353"/>
      <c r="F33" s="353"/>
      <c r="G33" s="353"/>
      <c r="H33" s="353"/>
      <c r="I33" s="353"/>
      <c r="J33" s="353"/>
      <c r="K33" s="354"/>
      <c r="L33" s="76"/>
      <c r="M33" s="76"/>
      <c r="N33" s="76"/>
      <c r="O33" s="76"/>
      <c r="P33" s="76"/>
      <c r="Q33" s="76"/>
      <c r="R33" s="76"/>
      <c r="S33" s="76"/>
      <c r="T33" s="76"/>
      <c r="U33" s="76"/>
      <c r="V33" s="76"/>
    </row>
    <row r="34" spans="1:22" ht="15.75" customHeight="1" x14ac:dyDescent="0.25">
      <c r="A34" s="76"/>
      <c r="B34" s="368" t="s">
        <v>239</v>
      </c>
      <c r="C34" s="369"/>
      <c r="D34" s="369"/>
      <c r="E34" s="369"/>
      <c r="F34" s="369"/>
      <c r="G34" s="369"/>
      <c r="H34" s="369"/>
      <c r="I34" s="369"/>
      <c r="J34" s="369"/>
      <c r="K34" s="370"/>
      <c r="L34" s="76"/>
      <c r="M34" s="76"/>
      <c r="N34" s="76"/>
      <c r="O34" s="76"/>
      <c r="P34" s="76"/>
      <c r="Q34" s="76"/>
      <c r="R34" s="76"/>
      <c r="S34" s="76"/>
      <c r="T34" s="76"/>
      <c r="U34" s="76"/>
      <c r="V34" s="76"/>
    </row>
    <row r="35" spans="1:22" ht="15.75" x14ac:dyDescent="0.25">
      <c r="A35" s="76"/>
      <c r="B35" s="73"/>
      <c r="C35" s="74"/>
      <c r="D35" s="74"/>
      <c r="E35" s="74"/>
      <c r="F35" s="74"/>
      <c r="G35" s="74"/>
      <c r="H35" s="74"/>
      <c r="I35" s="74"/>
      <c r="J35" s="74"/>
      <c r="K35" s="75"/>
      <c r="L35" s="76"/>
      <c r="M35" s="76"/>
      <c r="N35" s="76"/>
      <c r="O35" s="76"/>
      <c r="P35" s="76"/>
      <c r="Q35" s="76"/>
      <c r="R35" s="76"/>
      <c r="S35" s="76"/>
      <c r="T35" s="76"/>
      <c r="U35" s="76"/>
      <c r="V35" s="76"/>
    </row>
    <row r="36" spans="1:22" ht="16.5" customHeight="1" x14ac:dyDescent="0.25">
      <c r="A36" s="76"/>
      <c r="B36" s="73"/>
      <c r="C36" s="74"/>
      <c r="D36" s="74"/>
      <c r="E36" s="74"/>
      <c r="F36" s="74"/>
      <c r="G36" s="74"/>
      <c r="H36" s="74"/>
      <c r="I36" s="74"/>
      <c r="J36" s="74"/>
      <c r="K36" s="75"/>
      <c r="L36" s="76"/>
      <c r="M36" s="76"/>
      <c r="N36" s="76"/>
      <c r="O36" s="76"/>
      <c r="P36" s="76"/>
      <c r="Q36" s="76"/>
      <c r="R36" s="76"/>
      <c r="S36" s="76"/>
      <c r="T36" s="76"/>
      <c r="U36" s="76"/>
      <c r="V36" s="76"/>
    </row>
    <row r="37" spans="1:22" ht="15.75" x14ac:dyDescent="0.25">
      <c r="A37" s="76"/>
      <c r="B37" s="73"/>
      <c r="C37" s="74"/>
      <c r="D37" s="74"/>
      <c r="E37" s="74"/>
      <c r="F37" s="74"/>
      <c r="G37" s="74"/>
      <c r="H37" s="74"/>
      <c r="I37" s="74"/>
      <c r="J37" s="74"/>
      <c r="K37" s="75"/>
      <c r="L37" s="76"/>
      <c r="M37" s="76"/>
      <c r="N37" s="76"/>
      <c r="O37" s="76"/>
      <c r="P37" s="76"/>
      <c r="Q37" s="76"/>
      <c r="R37" s="76"/>
      <c r="S37" s="76"/>
      <c r="T37" s="76"/>
      <c r="U37" s="76"/>
      <c r="V37" s="76"/>
    </row>
    <row r="38" spans="1:22" ht="15.75" x14ac:dyDescent="0.25">
      <c r="A38" s="76"/>
      <c r="B38" s="73"/>
      <c r="C38" s="74"/>
      <c r="D38" s="74"/>
      <c r="E38" s="74"/>
      <c r="F38" s="74"/>
      <c r="G38" s="74"/>
      <c r="H38" s="74"/>
      <c r="I38" s="74"/>
      <c r="J38" s="74"/>
      <c r="K38" s="75"/>
      <c r="L38" s="76"/>
      <c r="M38" s="76"/>
      <c r="N38" s="76"/>
      <c r="O38" s="76"/>
      <c r="P38" s="76"/>
      <c r="Q38" s="76"/>
      <c r="R38" s="76"/>
      <c r="S38" s="76"/>
      <c r="T38" s="76"/>
      <c r="U38" s="76"/>
      <c r="V38" s="76"/>
    </row>
    <row r="39" spans="1:22" ht="48" customHeight="1" x14ac:dyDescent="0.25">
      <c r="A39" s="76"/>
      <c r="B39" s="73"/>
      <c r="C39" s="74"/>
      <c r="D39" s="74"/>
      <c r="E39" s="74"/>
      <c r="F39" s="74"/>
      <c r="G39" s="74"/>
      <c r="H39" s="74"/>
      <c r="I39" s="74"/>
      <c r="J39" s="74"/>
      <c r="K39" s="75"/>
      <c r="L39" s="76"/>
      <c r="M39" s="76"/>
      <c r="N39" s="76"/>
      <c r="O39" s="76"/>
      <c r="P39" s="76"/>
      <c r="Q39" s="76"/>
      <c r="R39" s="76"/>
      <c r="S39" s="76"/>
      <c r="T39" s="76"/>
      <c r="U39" s="76"/>
      <c r="V39" s="76"/>
    </row>
    <row r="40" spans="1:22" ht="36" customHeight="1" x14ac:dyDescent="0.25">
      <c r="A40" s="76"/>
      <c r="B40" s="73"/>
      <c r="C40" s="74"/>
      <c r="D40" s="74"/>
      <c r="E40" s="74"/>
      <c r="F40" s="74"/>
      <c r="G40" s="74"/>
      <c r="H40" s="74"/>
      <c r="I40" s="74"/>
      <c r="J40" s="74"/>
      <c r="K40" s="75"/>
      <c r="L40" s="76"/>
      <c r="M40" s="76"/>
      <c r="N40" s="76"/>
      <c r="O40" s="76"/>
      <c r="P40" s="76"/>
      <c r="Q40" s="76"/>
      <c r="R40" s="76"/>
      <c r="S40" s="76"/>
      <c r="T40" s="76"/>
      <c r="U40" s="76"/>
      <c r="V40" s="76"/>
    </row>
    <row r="41" spans="1:22" ht="31.9" customHeight="1" x14ac:dyDescent="0.25">
      <c r="A41" s="76"/>
      <c r="B41" s="73"/>
      <c r="C41" s="74"/>
      <c r="D41" s="74"/>
      <c r="E41" s="74"/>
      <c r="F41" s="74"/>
      <c r="G41" s="74"/>
      <c r="H41" s="74"/>
      <c r="I41" s="74"/>
      <c r="J41" s="74"/>
      <c r="K41" s="75"/>
      <c r="L41" s="76"/>
      <c r="M41" s="76"/>
      <c r="N41" s="76"/>
      <c r="O41" s="76"/>
      <c r="P41" s="76"/>
      <c r="Q41" s="76"/>
      <c r="R41" s="76"/>
      <c r="S41" s="76"/>
      <c r="T41" s="76"/>
      <c r="U41" s="76"/>
      <c r="V41" s="76"/>
    </row>
    <row r="42" spans="1:22" ht="15.75" x14ac:dyDescent="0.25">
      <c r="A42" s="76"/>
      <c r="B42" s="73"/>
      <c r="C42" s="74"/>
      <c r="D42" s="74"/>
      <c r="E42" s="74"/>
      <c r="F42" s="74"/>
      <c r="G42" s="74"/>
      <c r="H42" s="74"/>
      <c r="I42" s="74"/>
      <c r="J42" s="74"/>
      <c r="K42" s="75"/>
      <c r="L42" s="76"/>
      <c r="M42" s="76"/>
      <c r="N42" s="76"/>
      <c r="O42" s="76"/>
      <c r="P42" s="76"/>
      <c r="Q42" s="76"/>
      <c r="R42" s="76"/>
      <c r="S42" s="76"/>
      <c r="T42" s="76"/>
      <c r="U42" s="76"/>
      <c r="V42" s="76"/>
    </row>
    <row r="43" spans="1:22" ht="15.75" x14ac:dyDescent="0.25">
      <c r="A43" s="76"/>
      <c r="B43" s="73"/>
      <c r="C43" s="74"/>
      <c r="D43" s="74"/>
      <c r="E43" s="74"/>
      <c r="F43" s="74"/>
      <c r="G43" s="74"/>
      <c r="H43" s="74"/>
      <c r="I43" s="74"/>
      <c r="J43" s="74"/>
      <c r="K43" s="75"/>
      <c r="L43" s="76"/>
      <c r="M43" s="76"/>
      <c r="N43" s="76"/>
      <c r="O43" s="76"/>
      <c r="P43" s="76"/>
      <c r="Q43" s="76"/>
      <c r="R43" s="76"/>
      <c r="S43" s="76"/>
      <c r="T43" s="76"/>
      <c r="U43" s="76"/>
      <c r="V43" s="76"/>
    </row>
    <row r="44" spans="1:22" ht="15.75" x14ac:dyDescent="0.25">
      <c r="A44" s="76"/>
      <c r="B44" s="73"/>
      <c r="C44" s="74"/>
      <c r="D44" s="74"/>
      <c r="E44" s="74"/>
      <c r="F44" s="74"/>
      <c r="G44" s="74"/>
      <c r="H44" s="74"/>
      <c r="I44" s="74"/>
      <c r="J44" s="74"/>
      <c r="K44" s="75"/>
      <c r="L44" s="76"/>
      <c r="M44" s="76"/>
      <c r="N44" s="76"/>
      <c r="O44" s="76"/>
      <c r="P44" s="76"/>
      <c r="Q44" s="76"/>
      <c r="R44" s="76"/>
      <c r="S44" s="76"/>
      <c r="T44" s="76"/>
      <c r="U44" s="76"/>
      <c r="V44" s="76"/>
    </row>
    <row r="45" spans="1:22" ht="15.75" x14ac:dyDescent="0.25">
      <c r="A45" s="76"/>
      <c r="B45" s="73"/>
      <c r="C45" s="74"/>
      <c r="D45" s="74"/>
      <c r="E45" s="74"/>
      <c r="F45" s="74"/>
      <c r="G45" s="74"/>
      <c r="H45" s="74"/>
      <c r="I45" s="74"/>
      <c r="J45" s="74"/>
      <c r="K45" s="75"/>
      <c r="L45" s="76"/>
      <c r="M45" s="76"/>
      <c r="N45" s="76"/>
      <c r="O45" s="76"/>
      <c r="P45" s="76"/>
      <c r="Q45" s="76"/>
      <c r="R45" s="76"/>
      <c r="S45" s="76"/>
      <c r="T45" s="76"/>
      <c r="U45" s="76"/>
      <c r="V45" s="76"/>
    </row>
    <row r="46" spans="1:22" ht="15" customHeight="1" x14ac:dyDescent="0.2">
      <c r="A46" s="76"/>
      <c r="B46" s="361" t="s">
        <v>545</v>
      </c>
      <c r="C46" s="362"/>
      <c r="D46" s="362"/>
      <c r="E46" s="362"/>
      <c r="F46" s="362"/>
      <c r="G46" s="362"/>
      <c r="H46" s="362"/>
      <c r="I46" s="362"/>
      <c r="J46" s="362"/>
      <c r="K46" s="363"/>
      <c r="L46" s="76"/>
      <c r="M46" s="76"/>
      <c r="N46" s="76"/>
      <c r="O46" s="76"/>
      <c r="P46" s="76"/>
      <c r="Q46" s="76"/>
      <c r="R46" s="76"/>
      <c r="S46" s="76"/>
      <c r="T46" s="76"/>
      <c r="U46" s="76"/>
      <c r="V46" s="76"/>
    </row>
    <row r="47" spans="1:22" ht="14.25" customHeight="1" x14ac:dyDescent="0.2">
      <c r="A47" s="76"/>
      <c r="B47" s="361"/>
      <c r="C47" s="362"/>
      <c r="D47" s="362"/>
      <c r="E47" s="362"/>
      <c r="F47" s="362"/>
      <c r="G47" s="362"/>
      <c r="H47" s="362"/>
      <c r="I47" s="362"/>
      <c r="J47" s="362"/>
      <c r="K47" s="363"/>
      <c r="L47" s="76"/>
      <c r="M47" s="76"/>
      <c r="N47" s="76"/>
      <c r="O47" s="76"/>
      <c r="P47" s="76"/>
      <c r="Q47" s="76"/>
      <c r="R47" s="76"/>
      <c r="S47" s="76"/>
      <c r="T47" s="76"/>
      <c r="U47" s="76"/>
      <c r="V47" s="76"/>
    </row>
    <row r="48" spans="1:22" ht="42.75" customHeight="1" x14ac:dyDescent="0.2">
      <c r="A48" s="76"/>
      <c r="B48" s="361"/>
      <c r="C48" s="362"/>
      <c r="D48" s="362"/>
      <c r="E48" s="362"/>
      <c r="F48" s="362"/>
      <c r="G48" s="362"/>
      <c r="H48" s="362"/>
      <c r="I48" s="362"/>
      <c r="J48" s="362"/>
      <c r="K48" s="363"/>
      <c r="L48" s="76"/>
      <c r="M48" s="76"/>
      <c r="N48" s="76"/>
      <c r="O48" s="76"/>
      <c r="P48" s="76"/>
      <c r="Q48" s="76"/>
      <c r="R48" s="76"/>
      <c r="S48" s="76"/>
      <c r="T48" s="76"/>
      <c r="U48" s="76"/>
      <c r="V48" s="76"/>
    </row>
    <row r="49" spans="1:22" ht="53.25" customHeight="1" x14ac:dyDescent="0.2">
      <c r="A49" s="76"/>
      <c r="B49" s="361" t="s">
        <v>544</v>
      </c>
      <c r="C49" s="362"/>
      <c r="D49" s="362"/>
      <c r="E49" s="362"/>
      <c r="F49" s="362"/>
      <c r="G49" s="362"/>
      <c r="H49" s="362"/>
      <c r="I49" s="362"/>
      <c r="J49" s="362"/>
      <c r="K49" s="363"/>
      <c r="L49" s="76"/>
      <c r="M49" s="76"/>
      <c r="N49" s="76"/>
      <c r="O49" s="76"/>
      <c r="P49" s="76"/>
      <c r="Q49" s="76"/>
      <c r="R49" s="76"/>
      <c r="S49" s="76"/>
      <c r="T49" s="76"/>
      <c r="U49" s="76"/>
      <c r="V49" s="76"/>
    </row>
    <row r="50" spans="1:22" ht="15" customHeight="1" x14ac:dyDescent="0.2">
      <c r="A50" s="76"/>
      <c r="B50" s="352" t="s">
        <v>535</v>
      </c>
      <c r="C50" s="353"/>
      <c r="D50" s="353"/>
      <c r="E50" s="353"/>
      <c r="F50" s="353"/>
      <c r="G50" s="353"/>
      <c r="H50" s="353"/>
      <c r="I50" s="353"/>
      <c r="J50" s="353"/>
      <c r="K50" s="354"/>
      <c r="L50" s="76"/>
      <c r="M50" s="76"/>
      <c r="N50" s="76"/>
      <c r="O50" s="76"/>
      <c r="P50" s="76"/>
      <c r="Q50" s="76"/>
      <c r="R50" s="76"/>
      <c r="S50" s="76"/>
      <c r="T50" s="76"/>
      <c r="U50" s="76"/>
      <c r="V50" s="76"/>
    </row>
    <row r="51" spans="1:22" x14ac:dyDescent="0.2">
      <c r="A51" s="76"/>
      <c r="B51" s="352"/>
      <c r="C51" s="353"/>
      <c r="D51" s="353"/>
      <c r="E51" s="353"/>
      <c r="F51" s="353"/>
      <c r="G51" s="353"/>
      <c r="H51" s="353"/>
      <c r="I51" s="353"/>
      <c r="J51" s="353"/>
      <c r="K51" s="354"/>
      <c r="L51" s="76"/>
      <c r="M51" s="76"/>
      <c r="N51" s="76"/>
      <c r="O51" s="76"/>
      <c r="P51" s="76"/>
      <c r="Q51" s="76"/>
      <c r="R51" s="76"/>
      <c r="S51" s="76"/>
      <c r="T51" s="76"/>
      <c r="U51" s="76"/>
      <c r="V51" s="76"/>
    </row>
    <row r="52" spans="1:22" x14ac:dyDescent="0.2">
      <c r="A52" s="76"/>
      <c r="B52" s="352"/>
      <c r="C52" s="353"/>
      <c r="D52" s="353"/>
      <c r="E52" s="353"/>
      <c r="F52" s="353"/>
      <c r="G52" s="353"/>
      <c r="H52" s="353"/>
      <c r="I52" s="353"/>
      <c r="J52" s="353"/>
      <c r="K52" s="354"/>
      <c r="L52" s="76"/>
      <c r="M52" s="76"/>
      <c r="N52" s="76"/>
      <c r="O52" s="76"/>
      <c r="P52" s="76"/>
      <c r="Q52" s="76"/>
      <c r="R52" s="76"/>
      <c r="S52" s="76"/>
      <c r="T52" s="76"/>
      <c r="U52" s="76"/>
      <c r="V52" s="76"/>
    </row>
    <row r="53" spans="1:22" x14ac:dyDescent="0.2">
      <c r="A53" s="76"/>
      <c r="B53" s="352"/>
      <c r="C53" s="353"/>
      <c r="D53" s="353"/>
      <c r="E53" s="353"/>
      <c r="F53" s="353"/>
      <c r="G53" s="353"/>
      <c r="H53" s="353"/>
      <c r="I53" s="353"/>
      <c r="J53" s="353"/>
      <c r="K53" s="354"/>
      <c r="L53" s="76"/>
      <c r="M53" s="76"/>
      <c r="N53" s="76"/>
      <c r="O53" s="76"/>
      <c r="P53" s="76"/>
      <c r="Q53" s="76"/>
      <c r="R53" s="76"/>
      <c r="S53" s="76"/>
      <c r="T53" s="76"/>
      <c r="U53" s="76"/>
      <c r="V53" s="76"/>
    </row>
    <row r="54" spans="1:22" x14ac:dyDescent="0.2">
      <c r="A54" s="76"/>
      <c r="B54" s="352"/>
      <c r="C54" s="353"/>
      <c r="D54" s="353"/>
      <c r="E54" s="353"/>
      <c r="F54" s="353"/>
      <c r="G54" s="353"/>
      <c r="H54" s="353"/>
      <c r="I54" s="353"/>
      <c r="J54" s="353"/>
      <c r="K54" s="354"/>
      <c r="L54" s="76"/>
      <c r="M54" s="76"/>
      <c r="N54" s="76"/>
      <c r="O54" s="76"/>
      <c r="P54" s="76"/>
      <c r="Q54" s="76"/>
      <c r="R54" s="76"/>
      <c r="S54" s="76"/>
      <c r="T54" s="76"/>
      <c r="U54" s="76"/>
      <c r="V54" s="76"/>
    </row>
    <row r="55" spans="1:22" ht="15" x14ac:dyDescent="0.2">
      <c r="A55" s="76"/>
      <c r="B55" s="352"/>
      <c r="C55" s="353"/>
      <c r="D55" s="353"/>
      <c r="E55" s="353"/>
      <c r="F55" s="353"/>
      <c r="G55" s="353"/>
      <c r="H55" s="353"/>
      <c r="I55" s="353"/>
      <c r="J55" s="353"/>
      <c r="K55" s="354"/>
      <c r="L55" s="76"/>
      <c r="M55" s="76"/>
      <c r="N55" s="76"/>
      <c r="O55" s="76"/>
      <c r="P55" s="76"/>
      <c r="Q55" s="76"/>
      <c r="R55" s="76"/>
      <c r="S55" s="76"/>
      <c r="T55" s="76"/>
      <c r="U55" s="76"/>
      <c r="V55" s="76"/>
    </row>
    <row r="56" spans="1:22" ht="15" x14ac:dyDescent="0.2">
      <c r="A56" s="76"/>
      <c r="B56" s="352"/>
      <c r="C56" s="353"/>
      <c r="D56" s="353"/>
      <c r="E56" s="353"/>
      <c r="F56" s="353"/>
      <c r="G56" s="353"/>
      <c r="H56" s="353"/>
      <c r="I56" s="353"/>
      <c r="J56" s="353"/>
      <c r="K56" s="354"/>
      <c r="L56" s="76"/>
      <c r="M56" s="76"/>
      <c r="N56" s="76"/>
      <c r="O56" s="76"/>
      <c r="P56" s="76"/>
      <c r="Q56" s="76"/>
      <c r="R56" s="76"/>
      <c r="S56" s="76"/>
      <c r="T56" s="76"/>
      <c r="U56" s="76"/>
      <c r="V56" s="76"/>
    </row>
    <row r="57" spans="1:22" ht="15" x14ac:dyDescent="0.2">
      <c r="A57" s="76"/>
      <c r="B57" s="70"/>
      <c r="C57" s="71"/>
      <c r="D57" s="71"/>
      <c r="E57" s="71"/>
      <c r="F57" s="71"/>
      <c r="G57" s="71"/>
      <c r="H57" s="71"/>
      <c r="I57" s="71"/>
      <c r="J57" s="71"/>
      <c r="K57" s="72"/>
      <c r="L57" s="76"/>
      <c r="M57" s="76"/>
      <c r="N57" s="76"/>
      <c r="O57" s="76"/>
      <c r="P57" s="76"/>
      <c r="Q57" s="76"/>
      <c r="R57" s="76"/>
      <c r="S57" s="76"/>
      <c r="T57" s="76"/>
      <c r="U57" s="76"/>
      <c r="V57" s="76"/>
    </row>
    <row r="58" spans="1:22" ht="15" x14ac:dyDescent="0.2">
      <c r="A58" s="76"/>
      <c r="B58" s="70"/>
      <c r="C58" s="71"/>
      <c r="D58" s="71"/>
      <c r="E58" s="71"/>
      <c r="F58" s="71"/>
      <c r="G58" s="71"/>
      <c r="H58" s="71"/>
      <c r="I58" s="71"/>
      <c r="J58" s="71"/>
      <c r="K58" s="72"/>
      <c r="L58" s="76"/>
      <c r="M58" s="76"/>
      <c r="N58" s="76"/>
      <c r="O58" s="76"/>
      <c r="P58" s="76"/>
      <c r="Q58" s="76"/>
      <c r="R58" s="76"/>
      <c r="S58" s="76"/>
      <c r="T58" s="76"/>
      <c r="U58" s="76"/>
      <c r="V58" s="76"/>
    </row>
    <row r="59" spans="1:22" ht="15" x14ac:dyDescent="0.2">
      <c r="A59" s="76"/>
      <c r="B59" s="70"/>
      <c r="C59" s="71"/>
      <c r="D59" s="71"/>
      <c r="E59" s="71"/>
      <c r="F59" s="71"/>
      <c r="G59" s="71"/>
      <c r="H59" s="71"/>
      <c r="I59" s="71"/>
      <c r="J59" s="71"/>
      <c r="K59" s="72"/>
      <c r="L59" s="76"/>
      <c r="M59" s="76"/>
      <c r="N59" s="76"/>
      <c r="O59" s="76"/>
      <c r="P59" s="76"/>
      <c r="Q59" s="76"/>
      <c r="R59" s="76"/>
      <c r="S59" s="76"/>
      <c r="T59" s="76"/>
      <c r="U59" s="76"/>
      <c r="V59" s="76"/>
    </row>
    <row r="60" spans="1:22" ht="15" x14ac:dyDescent="0.2">
      <c r="A60" s="76"/>
      <c r="B60" s="70"/>
      <c r="C60" s="71"/>
      <c r="D60" s="71"/>
      <c r="E60" s="71"/>
      <c r="F60" s="71"/>
      <c r="G60" s="71"/>
      <c r="H60" s="71"/>
      <c r="I60" s="71"/>
      <c r="J60" s="71"/>
      <c r="K60" s="72"/>
      <c r="L60" s="76"/>
      <c r="M60" s="76"/>
      <c r="N60" s="76"/>
      <c r="O60" s="76"/>
      <c r="P60" s="76"/>
      <c r="Q60" s="76"/>
      <c r="R60" s="76"/>
      <c r="S60" s="76"/>
      <c r="T60" s="76"/>
      <c r="U60" s="76"/>
      <c r="V60" s="76"/>
    </row>
    <row r="61" spans="1:22" ht="15" x14ac:dyDescent="0.2">
      <c r="A61" s="76"/>
      <c r="B61" s="70"/>
      <c r="C61" s="71"/>
      <c r="D61" s="71"/>
      <c r="E61" s="71"/>
      <c r="F61" s="71"/>
      <c r="G61" s="71"/>
      <c r="H61" s="71"/>
      <c r="I61" s="71"/>
      <c r="J61" s="71"/>
      <c r="K61" s="72"/>
      <c r="L61" s="76"/>
      <c r="M61" s="76"/>
      <c r="N61" s="76"/>
      <c r="O61" s="76"/>
      <c r="P61" s="76"/>
      <c r="Q61" s="76"/>
      <c r="R61" s="76"/>
      <c r="S61" s="76"/>
      <c r="T61" s="76"/>
      <c r="U61" s="76"/>
      <c r="V61" s="76"/>
    </row>
    <row r="62" spans="1:22" ht="15" x14ac:dyDescent="0.2">
      <c r="A62" s="76"/>
      <c r="B62" s="70"/>
      <c r="C62" s="71"/>
      <c r="D62" s="71"/>
      <c r="E62" s="71"/>
      <c r="F62" s="71"/>
      <c r="G62" s="71"/>
      <c r="H62" s="71"/>
      <c r="I62" s="71"/>
      <c r="J62" s="71"/>
      <c r="K62" s="72"/>
      <c r="L62" s="76"/>
      <c r="M62" s="76"/>
      <c r="N62" s="76"/>
      <c r="O62" s="76"/>
      <c r="P62" s="76"/>
      <c r="Q62" s="76"/>
      <c r="R62" s="76"/>
      <c r="S62" s="76"/>
      <c r="T62" s="76"/>
      <c r="U62" s="76"/>
      <c r="V62" s="76"/>
    </row>
    <row r="63" spans="1:22" ht="15" x14ac:dyDescent="0.2">
      <c r="A63" s="76"/>
      <c r="B63" s="70"/>
      <c r="C63" s="71"/>
      <c r="D63" s="71"/>
      <c r="E63" s="71"/>
      <c r="F63" s="71"/>
      <c r="G63" s="71"/>
      <c r="H63" s="71"/>
      <c r="I63" s="71"/>
      <c r="J63" s="71"/>
      <c r="K63" s="72"/>
      <c r="L63" s="76"/>
      <c r="M63" s="76"/>
      <c r="N63" s="76"/>
      <c r="O63" s="76"/>
      <c r="P63" s="76"/>
      <c r="Q63" s="76"/>
      <c r="R63" s="76"/>
      <c r="S63" s="76"/>
      <c r="T63" s="76"/>
      <c r="U63" s="76"/>
      <c r="V63" s="76"/>
    </row>
    <row r="64" spans="1:22" ht="15" x14ac:dyDescent="0.2">
      <c r="A64" s="76"/>
      <c r="B64" s="70"/>
      <c r="C64" s="71"/>
      <c r="D64" s="71"/>
      <c r="E64" s="71"/>
      <c r="F64" s="71"/>
      <c r="G64" s="71"/>
      <c r="H64" s="71"/>
      <c r="I64" s="71"/>
      <c r="J64" s="71"/>
      <c r="K64" s="72"/>
      <c r="L64" s="76"/>
      <c r="M64" s="76"/>
      <c r="N64" s="76"/>
      <c r="O64" s="76"/>
      <c r="P64" s="76"/>
      <c r="Q64" s="76"/>
      <c r="R64" s="76"/>
      <c r="S64" s="76"/>
      <c r="T64" s="76"/>
      <c r="U64" s="76"/>
      <c r="V64" s="76"/>
    </row>
    <row r="65" spans="1:22" ht="15" x14ac:dyDescent="0.2">
      <c r="A65" s="76"/>
      <c r="B65" s="352"/>
      <c r="C65" s="353"/>
      <c r="D65" s="353"/>
      <c r="E65" s="353"/>
      <c r="F65" s="353"/>
      <c r="G65" s="353"/>
      <c r="H65" s="353"/>
      <c r="I65" s="353"/>
      <c r="J65" s="353"/>
      <c r="K65" s="354"/>
      <c r="L65" s="76"/>
      <c r="M65" s="76"/>
      <c r="N65" s="76"/>
      <c r="O65" s="76"/>
      <c r="P65" s="76"/>
      <c r="Q65" s="76"/>
      <c r="R65" s="76"/>
      <c r="S65" s="76"/>
      <c r="T65" s="76"/>
      <c r="U65" s="76"/>
      <c r="V65" s="76"/>
    </row>
    <row r="66" spans="1:22" ht="15" x14ac:dyDescent="0.2">
      <c r="A66" s="76"/>
      <c r="B66" s="352"/>
      <c r="C66" s="353"/>
      <c r="D66" s="353"/>
      <c r="E66" s="353"/>
      <c r="F66" s="353"/>
      <c r="G66" s="353"/>
      <c r="H66" s="353"/>
      <c r="I66" s="353"/>
      <c r="J66" s="353"/>
      <c r="K66" s="354"/>
      <c r="L66" s="76"/>
      <c r="M66" s="76"/>
      <c r="N66" s="76"/>
      <c r="O66" s="76"/>
      <c r="P66" s="76"/>
      <c r="Q66" s="76"/>
      <c r="R66" s="76"/>
      <c r="S66" s="76"/>
      <c r="T66" s="76"/>
      <c r="U66" s="76"/>
      <c r="V66" s="76"/>
    </row>
    <row r="67" spans="1:22" ht="15" x14ac:dyDescent="0.2">
      <c r="A67" s="76"/>
      <c r="B67" s="352"/>
      <c r="C67" s="353"/>
      <c r="D67" s="353"/>
      <c r="E67" s="353"/>
      <c r="F67" s="353"/>
      <c r="G67" s="353"/>
      <c r="H67" s="353"/>
      <c r="I67" s="353"/>
      <c r="J67" s="353"/>
      <c r="K67" s="354"/>
      <c r="L67" s="76"/>
      <c r="M67" s="76"/>
      <c r="N67" s="76"/>
      <c r="O67" s="76"/>
      <c r="P67" s="76"/>
      <c r="Q67" s="76"/>
      <c r="R67" s="76"/>
      <c r="S67" s="76"/>
      <c r="T67" s="76"/>
      <c r="U67" s="76"/>
      <c r="V67" s="76"/>
    </row>
    <row r="68" spans="1:22" ht="15" x14ac:dyDescent="0.2">
      <c r="A68" s="76"/>
      <c r="B68" s="352"/>
      <c r="C68" s="353"/>
      <c r="D68" s="353"/>
      <c r="E68" s="353"/>
      <c r="F68" s="353"/>
      <c r="G68" s="353"/>
      <c r="H68" s="353"/>
      <c r="I68" s="353"/>
      <c r="J68" s="353"/>
      <c r="K68" s="354"/>
      <c r="L68" s="76"/>
      <c r="M68" s="76"/>
      <c r="N68" s="76"/>
      <c r="O68" s="76"/>
      <c r="P68" s="76"/>
      <c r="Q68" s="76"/>
      <c r="R68" s="76"/>
      <c r="S68" s="76"/>
      <c r="T68" s="76"/>
      <c r="U68" s="76"/>
      <c r="V68" s="76"/>
    </row>
    <row r="69" spans="1:22" ht="15" x14ac:dyDescent="0.2">
      <c r="A69" s="76"/>
      <c r="B69" s="352"/>
      <c r="C69" s="353"/>
      <c r="D69" s="353"/>
      <c r="E69" s="353"/>
      <c r="F69" s="353"/>
      <c r="G69" s="353"/>
      <c r="H69" s="353"/>
      <c r="I69" s="353"/>
      <c r="J69" s="353"/>
      <c r="K69" s="354"/>
      <c r="L69" s="76"/>
      <c r="M69" s="76"/>
      <c r="N69" s="76"/>
      <c r="O69" s="76"/>
      <c r="P69" s="76"/>
      <c r="Q69" s="76"/>
      <c r="R69" s="76"/>
      <c r="S69" s="76"/>
      <c r="T69" s="76"/>
      <c r="U69" s="76"/>
      <c r="V69" s="76"/>
    </row>
    <row r="70" spans="1:22" ht="15" x14ac:dyDescent="0.2">
      <c r="A70" s="76"/>
      <c r="B70" s="358"/>
      <c r="C70" s="359"/>
      <c r="D70" s="359"/>
      <c r="E70" s="359"/>
      <c r="F70" s="359"/>
      <c r="G70" s="359"/>
      <c r="H70" s="359"/>
      <c r="I70" s="359"/>
      <c r="J70" s="359"/>
      <c r="K70" s="360"/>
      <c r="L70" s="76"/>
      <c r="M70" s="76"/>
      <c r="N70" s="76"/>
      <c r="O70" s="76"/>
      <c r="P70" s="76"/>
      <c r="Q70" s="76"/>
      <c r="R70" s="76"/>
      <c r="S70" s="76"/>
      <c r="T70" s="76"/>
      <c r="U70" s="76"/>
      <c r="V70" s="76"/>
    </row>
    <row r="71" spans="1:22" ht="15" x14ac:dyDescent="0.2">
      <c r="A71" s="76"/>
      <c r="B71" s="353"/>
      <c r="C71" s="353"/>
      <c r="D71" s="353"/>
      <c r="E71" s="353"/>
      <c r="F71" s="353"/>
      <c r="G71" s="353"/>
      <c r="H71" s="353"/>
      <c r="I71" s="353"/>
      <c r="J71" s="353"/>
      <c r="K71" s="353"/>
      <c r="L71" s="76"/>
      <c r="M71" s="76"/>
      <c r="N71" s="76"/>
      <c r="O71" s="76"/>
      <c r="P71" s="76"/>
      <c r="Q71" s="76"/>
      <c r="R71" s="76"/>
      <c r="S71" s="76"/>
      <c r="T71" s="76"/>
      <c r="U71" s="76"/>
      <c r="V71" s="76"/>
    </row>
    <row r="72" spans="1:22" ht="15" x14ac:dyDescent="0.2">
      <c r="A72" s="76"/>
      <c r="B72" s="353"/>
      <c r="C72" s="353"/>
      <c r="D72" s="353"/>
      <c r="E72" s="353"/>
      <c r="F72" s="353"/>
      <c r="G72" s="353"/>
      <c r="H72" s="353"/>
      <c r="I72" s="353"/>
      <c r="J72" s="353"/>
      <c r="K72" s="353"/>
      <c r="L72" s="76"/>
      <c r="M72" s="76"/>
      <c r="N72" s="76"/>
      <c r="O72" s="76"/>
      <c r="P72" s="76"/>
      <c r="Q72" s="76"/>
      <c r="R72" s="76"/>
      <c r="S72" s="76"/>
      <c r="T72" s="76"/>
      <c r="U72" s="76"/>
      <c r="V72" s="76"/>
    </row>
    <row r="73" spans="1:22" ht="15" x14ac:dyDescent="0.2">
      <c r="A73" s="76"/>
      <c r="B73" s="353"/>
      <c r="C73" s="353"/>
      <c r="D73" s="353"/>
      <c r="E73" s="353"/>
      <c r="F73" s="353"/>
      <c r="G73" s="353"/>
      <c r="H73" s="353"/>
      <c r="I73" s="353"/>
      <c r="J73" s="353"/>
      <c r="K73" s="353"/>
      <c r="L73" s="76"/>
      <c r="M73" s="76"/>
      <c r="N73" s="76"/>
      <c r="O73" s="76"/>
      <c r="P73" s="76"/>
      <c r="Q73" s="76"/>
      <c r="R73" s="76"/>
      <c r="S73" s="76"/>
      <c r="T73" s="76"/>
      <c r="U73" s="76"/>
      <c r="V73" s="76"/>
    </row>
    <row r="74" spans="1:22" ht="15" x14ac:dyDescent="0.2">
      <c r="A74" s="76"/>
      <c r="B74" s="353"/>
      <c r="C74" s="353"/>
      <c r="D74" s="353"/>
      <c r="E74" s="353"/>
      <c r="F74" s="353"/>
      <c r="G74" s="353"/>
      <c r="H74" s="353"/>
      <c r="I74" s="353"/>
      <c r="J74" s="353"/>
      <c r="K74" s="353"/>
      <c r="L74" s="76"/>
      <c r="M74" s="76"/>
      <c r="N74" s="76"/>
      <c r="O74" s="76"/>
      <c r="P74" s="76"/>
      <c r="Q74" s="76"/>
      <c r="R74" s="76"/>
      <c r="S74" s="76"/>
      <c r="T74" s="76"/>
      <c r="U74" s="76"/>
      <c r="V74" s="76"/>
    </row>
    <row r="75" spans="1:22" ht="15" x14ac:dyDescent="0.2">
      <c r="A75" s="76"/>
      <c r="B75" s="353"/>
      <c r="C75" s="353"/>
      <c r="D75" s="353"/>
      <c r="E75" s="353"/>
      <c r="F75" s="353"/>
      <c r="G75" s="353"/>
      <c r="H75" s="353"/>
      <c r="I75" s="353"/>
      <c r="J75" s="353"/>
      <c r="K75" s="353"/>
      <c r="L75" s="76"/>
      <c r="M75" s="76"/>
      <c r="N75" s="76"/>
      <c r="O75" s="76"/>
      <c r="P75" s="76"/>
      <c r="Q75" s="76"/>
      <c r="R75" s="76"/>
      <c r="S75" s="76"/>
      <c r="T75" s="76"/>
      <c r="U75" s="76"/>
      <c r="V75" s="76"/>
    </row>
    <row r="76" spans="1:22" ht="15" x14ac:dyDescent="0.2">
      <c r="A76" s="76"/>
      <c r="B76" s="353"/>
      <c r="C76" s="353"/>
      <c r="D76" s="353"/>
      <c r="E76" s="353"/>
      <c r="F76" s="353"/>
      <c r="G76" s="353"/>
      <c r="H76" s="353"/>
      <c r="I76" s="353"/>
      <c r="J76" s="353"/>
      <c r="K76" s="353"/>
      <c r="L76" s="76"/>
      <c r="M76" s="76"/>
      <c r="N76" s="76"/>
      <c r="O76" s="76"/>
      <c r="P76" s="76"/>
      <c r="Q76" s="76"/>
      <c r="R76" s="76"/>
      <c r="S76" s="76"/>
      <c r="T76" s="76"/>
      <c r="U76" s="76"/>
      <c r="V76" s="76"/>
    </row>
    <row r="77" spans="1:22" ht="15" x14ac:dyDescent="0.2">
      <c r="A77" s="76"/>
      <c r="B77" s="353"/>
      <c r="C77" s="353"/>
      <c r="D77" s="353"/>
      <c r="E77" s="353"/>
      <c r="F77" s="353"/>
      <c r="G77" s="353"/>
      <c r="H77" s="353"/>
      <c r="I77" s="353"/>
      <c r="J77" s="353"/>
      <c r="K77" s="353"/>
      <c r="L77" s="76"/>
      <c r="M77" s="76"/>
      <c r="N77" s="76"/>
      <c r="O77" s="76"/>
      <c r="P77" s="76"/>
      <c r="Q77" s="76"/>
      <c r="R77" s="76"/>
      <c r="S77" s="76"/>
      <c r="T77" s="76"/>
      <c r="U77" s="76"/>
      <c r="V77" s="76"/>
    </row>
    <row r="78" spans="1:22" ht="15" x14ac:dyDescent="0.2">
      <c r="A78" s="76"/>
      <c r="B78" s="353"/>
      <c r="C78" s="353"/>
      <c r="D78" s="353"/>
      <c r="E78" s="353"/>
      <c r="F78" s="353"/>
      <c r="G78" s="353"/>
      <c r="H78" s="353"/>
      <c r="I78" s="353"/>
      <c r="J78" s="353"/>
      <c r="K78" s="353"/>
      <c r="L78" s="76"/>
      <c r="M78" s="76"/>
      <c r="N78" s="76"/>
      <c r="O78" s="76"/>
      <c r="P78" s="76"/>
      <c r="Q78" s="76"/>
      <c r="R78" s="76"/>
      <c r="S78" s="76"/>
      <c r="T78" s="76"/>
      <c r="U78" s="76"/>
      <c r="V78" s="76"/>
    </row>
    <row r="79" spans="1:22" ht="15" x14ac:dyDescent="0.2">
      <c r="A79" s="76"/>
      <c r="B79" s="353"/>
      <c r="C79" s="353"/>
      <c r="D79" s="353"/>
      <c r="E79" s="353"/>
      <c r="F79" s="353"/>
      <c r="G79" s="353"/>
      <c r="H79" s="353"/>
      <c r="I79" s="353"/>
      <c r="J79" s="353"/>
      <c r="K79" s="353"/>
      <c r="L79" s="76"/>
      <c r="M79" s="76"/>
      <c r="N79" s="76"/>
      <c r="O79" s="76"/>
      <c r="P79" s="76"/>
      <c r="Q79" s="76"/>
      <c r="R79" s="76"/>
      <c r="S79" s="76"/>
      <c r="T79" s="76"/>
      <c r="U79" s="76"/>
      <c r="V79" s="76"/>
    </row>
    <row r="80" spans="1:22" ht="15" x14ac:dyDescent="0.2">
      <c r="A80" s="76"/>
      <c r="B80" s="353"/>
      <c r="C80" s="353"/>
      <c r="D80" s="353"/>
      <c r="E80" s="353"/>
      <c r="F80" s="353"/>
      <c r="G80" s="353"/>
      <c r="H80" s="353"/>
      <c r="I80" s="353"/>
      <c r="J80" s="353"/>
      <c r="K80" s="353"/>
      <c r="L80" s="76"/>
      <c r="M80" s="76"/>
      <c r="N80" s="76"/>
      <c r="O80" s="76"/>
      <c r="P80" s="76"/>
      <c r="Q80" s="76"/>
      <c r="R80" s="76"/>
      <c r="S80" s="76"/>
      <c r="T80" s="76"/>
      <c r="U80" s="76"/>
      <c r="V80" s="76"/>
    </row>
    <row r="81" spans="12:22" x14ac:dyDescent="0.2">
      <c r="L81" s="76"/>
      <c r="M81" s="76"/>
      <c r="N81" s="76"/>
      <c r="O81" s="76"/>
      <c r="P81" s="76"/>
      <c r="Q81" s="76"/>
      <c r="R81" s="76"/>
      <c r="S81" s="76"/>
      <c r="T81" s="76"/>
      <c r="U81" s="76"/>
      <c r="V81" s="76"/>
    </row>
  </sheetData>
  <mergeCells count="51">
    <mergeCell ref="B78:K78"/>
    <mergeCell ref="B79:K79"/>
    <mergeCell ref="B80:K80"/>
    <mergeCell ref="B72:K72"/>
    <mergeCell ref="B73:K73"/>
    <mergeCell ref="B74:K74"/>
    <mergeCell ref="B75:K75"/>
    <mergeCell ref="B76:K76"/>
    <mergeCell ref="B77:K77"/>
    <mergeCell ref="A28:A32"/>
    <mergeCell ref="B28:K32"/>
    <mergeCell ref="B34:K34"/>
    <mergeCell ref="B68:K68"/>
    <mergeCell ref="B55:K55"/>
    <mergeCell ref="B56:K56"/>
    <mergeCell ref="B65:K65"/>
    <mergeCell ref="B66:K66"/>
    <mergeCell ref="B67:K67"/>
    <mergeCell ref="B50:K54"/>
    <mergeCell ref="B69:K69"/>
    <mergeCell ref="B70:K70"/>
    <mergeCell ref="B71:K71"/>
    <mergeCell ref="B15:K15"/>
    <mergeCell ref="B49:K49"/>
    <mergeCell ref="B46:K48"/>
    <mergeCell ref="B33:K33"/>
    <mergeCell ref="B27:K27"/>
    <mergeCell ref="B23:K23"/>
    <mergeCell ref="B24:K26"/>
    <mergeCell ref="B22:K22"/>
    <mergeCell ref="B16:K16"/>
    <mergeCell ref="B17:K17"/>
    <mergeCell ref="B18:K18"/>
    <mergeCell ref="B19:K19"/>
    <mergeCell ref="B20:K20"/>
    <mergeCell ref="B21:K21"/>
    <mergeCell ref="B10:K10"/>
    <mergeCell ref="B11:K11"/>
    <mergeCell ref="B12:K12"/>
    <mergeCell ref="B13:K13"/>
    <mergeCell ref="B14:K14"/>
    <mergeCell ref="B7:K7"/>
    <mergeCell ref="B8:K8"/>
    <mergeCell ref="B9:K9"/>
    <mergeCell ref="B3:K3"/>
    <mergeCell ref="B5:K5"/>
    <mergeCell ref="B1:C2"/>
    <mergeCell ref="D1:I2"/>
    <mergeCell ref="B4:K4"/>
    <mergeCell ref="J1:K2"/>
    <mergeCell ref="B6:K6"/>
  </mergeCells>
  <conditionalFormatting sqref="J1">
    <cfRule type="cellIs" dxfId="99" priority="1" operator="equal">
      <formula>"INEXISTENTE"</formula>
    </cfRule>
    <cfRule type="cellIs" dxfId="98" priority="2" operator="equal">
      <formula>"INADECUADO"</formula>
    </cfRule>
    <cfRule type="cellIs" dxfId="97" priority="3" operator="equal">
      <formula>"PARCIALMENTE ADECUADO"</formula>
    </cfRule>
    <cfRule type="cellIs" dxfId="96" priority="4" operator="equal">
      <formula>"ADECUADO"</formula>
    </cfRule>
    <cfRule type="cellIs" dxfId="95" priority="5" operator="equal">
      <formula>"ERROR"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4" tint="-0.249977111117893"/>
  </sheetPr>
  <dimension ref="A1:AA66"/>
  <sheetViews>
    <sheetView showGridLines="0" tabSelected="1" topLeftCell="F1" zoomScale="70" zoomScaleNormal="70" workbookViewId="0">
      <selection activeCell="J3" sqref="J3"/>
    </sheetView>
  </sheetViews>
  <sheetFormatPr baseColWidth="10" defaultColWidth="11.42578125" defaultRowHeight="15" x14ac:dyDescent="0.25"/>
  <cols>
    <col min="1" max="1" width="2.7109375" style="23" customWidth="1"/>
    <col min="2" max="2" width="33.85546875" style="23" customWidth="1"/>
    <col min="3" max="3" width="49.42578125" style="23" customWidth="1"/>
    <col min="4" max="4" width="46.85546875" style="23" customWidth="1"/>
    <col min="5" max="5" width="51.7109375" style="23" customWidth="1"/>
    <col min="6" max="6" width="61.28515625" style="23" customWidth="1"/>
    <col min="7" max="7" width="57.140625" style="23" customWidth="1"/>
    <col min="8" max="8" width="53.5703125" style="23" customWidth="1"/>
    <col min="9" max="13" width="54.85546875" style="23" customWidth="1"/>
    <col min="14" max="14" width="53.85546875" style="23" customWidth="1"/>
    <col min="15" max="15" width="67.85546875" style="23" customWidth="1"/>
    <col min="16" max="16" width="12.140625" style="23" hidden="1" customWidth="1"/>
    <col min="17" max="17" width="28.28515625" style="23" customWidth="1"/>
    <col min="18" max="18" width="40.7109375" style="23" customWidth="1"/>
    <col min="19" max="19" width="15.85546875" style="23" customWidth="1"/>
    <col min="20" max="20" width="24.42578125" style="23" bestFit="1" customWidth="1"/>
    <col min="21" max="21" width="14.85546875" style="23" customWidth="1"/>
    <col min="22" max="22" width="16.42578125" style="23" customWidth="1"/>
    <col min="23" max="23" width="7.85546875" style="23" customWidth="1"/>
    <col min="24" max="24" width="23.28515625" style="23" customWidth="1"/>
    <col min="25" max="25" width="7.85546875" style="23" customWidth="1"/>
    <col min="26" max="16384" width="11.42578125" style="23"/>
  </cols>
  <sheetData>
    <row r="1" spans="2:14" ht="46.5" customHeight="1" x14ac:dyDescent="0.25">
      <c r="B1" s="390"/>
      <c r="C1" s="390"/>
      <c r="D1" s="391" t="s">
        <v>56</v>
      </c>
      <c r="E1" s="391"/>
      <c r="F1" s="391"/>
      <c r="G1" s="391"/>
      <c r="H1" s="391"/>
      <c r="I1" s="391"/>
      <c r="J1" s="371" t="s">
        <v>257</v>
      </c>
      <c r="K1" s="371"/>
    </row>
    <row r="2" spans="2:14" s="28" customFormat="1" ht="34.5" customHeight="1" x14ac:dyDescent="0.25">
      <c r="B2" s="390"/>
      <c r="C2" s="390"/>
      <c r="D2" s="391"/>
      <c r="E2" s="391"/>
      <c r="F2" s="391"/>
      <c r="G2" s="391"/>
      <c r="H2" s="391"/>
      <c r="I2" s="391"/>
      <c r="J2" s="389" t="s">
        <v>548</v>
      </c>
      <c r="K2" s="389"/>
    </row>
    <row r="3" spans="2:14" s="28" customFormat="1" ht="13.5" customHeight="1" x14ac:dyDescent="0.25">
      <c r="B3" s="168"/>
      <c r="C3" s="169"/>
      <c r="D3" s="169"/>
      <c r="E3" s="170"/>
      <c r="F3" s="170"/>
    </row>
    <row r="4" spans="2:14" ht="22.15" customHeight="1" x14ac:dyDescent="0.25">
      <c r="B4" s="171" t="s">
        <v>57</v>
      </c>
      <c r="C4" s="172"/>
      <c r="D4" s="408" t="str">
        <f>+'Instrumento de Planeación'!B5</f>
        <v xml:space="preserve">110000 - DIRECCIÓN SECTOR GOBIERNO </v>
      </c>
      <c r="E4" s="408"/>
      <c r="F4" s="408"/>
      <c r="G4" s="172"/>
      <c r="H4" s="173"/>
      <c r="I4" s="172"/>
      <c r="J4" s="174"/>
      <c r="K4" s="172"/>
      <c r="L4" s="172"/>
      <c r="M4" s="172"/>
      <c r="N4" s="172"/>
    </row>
    <row r="5" spans="2:14" s="28" customFormat="1" ht="22.15" customHeight="1" x14ac:dyDescent="0.25">
      <c r="B5" s="173" t="s">
        <v>58</v>
      </c>
      <c r="C5" s="172"/>
      <c r="D5" s="409" t="str">
        <f>+'Instrumento de Planeación'!B4</f>
        <v>104 - Secretaría General de la Alcaldía Mayor de Bogotá, D.C. – SGAMB</v>
      </c>
      <c r="E5" s="409"/>
      <c r="F5" s="409"/>
      <c r="G5" s="172"/>
      <c r="H5" s="175" t="s">
        <v>59</v>
      </c>
      <c r="I5" s="401" t="str">
        <f>+'Instrumento de Planeación'!B6</f>
        <v>Casas refugio</v>
      </c>
      <c r="J5" s="401"/>
      <c r="K5" s="172"/>
      <c r="L5" s="172"/>
      <c r="M5" s="172"/>
      <c r="N5" s="172"/>
    </row>
    <row r="6" spans="2:14" s="28" customFormat="1" ht="22.15" customHeight="1" x14ac:dyDescent="0.25">
      <c r="B6" s="176" t="s">
        <v>522</v>
      </c>
      <c r="C6" s="177"/>
      <c r="D6" s="409">
        <f>+'Instrumento de Planeación'!B7</f>
        <v>2024</v>
      </c>
      <c r="E6" s="409"/>
      <c r="F6" s="409"/>
      <c r="G6" s="172"/>
      <c r="H6" s="175" t="s">
        <v>60</v>
      </c>
      <c r="I6" s="402">
        <f>+'Instrumento de Planeación'!B8</f>
        <v>2023</v>
      </c>
      <c r="J6" s="402"/>
      <c r="K6" s="172"/>
      <c r="L6" s="172"/>
      <c r="M6" s="172"/>
      <c r="N6" s="172"/>
    </row>
    <row r="7" spans="2:14" s="28" customFormat="1" ht="22.15" customHeight="1" x14ac:dyDescent="0.25">
      <c r="B7" s="173" t="s">
        <v>1</v>
      </c>
      <c r="C7" s="178"/>
      <c r="D7" s="409">
        <f>+'Instrumento de Planeación'!F7</f>
        <v>55</v>
      </c>
      <c r="E7" s="409"/>
      <c r="F7" s="409"/>
      <c r="G7" s="172"/>
      <c r="H7" s="175" t="s">
        <v>61</v>
      </c>
      <c r="I7" s="402" t="str">
        <f>+'Instrumento de Planeación'!B10</f>
        <v>Pedro Paramo</v>
      </c>
      <c r="J7" s="402"/>
      <c r="K7" s="172"/>
      <c r="L7" s="172"/>
      <c r="M7" s="172"/>
      <c r="N7" s="172"/>
    </row>
    <row r="8" spans="2:14" s="28" customFormat="1" ht="22.15" customHeight="1" x14ac:dyDescent="0.25">
      <c r="B8" s="173" t="s">
        <v>6</v>
      </c>
      <c r="C8" s="178"/>
      <c r="D8" s="410">
        <f>+'Instrumento de Planeación'!B9</f>
        <v>45585</v>
      </c>
      <c r="E8" s="409"/>
      <c r="F8" s="409"/>
      <c r="G8" s="172"/>
      <c r="H8" s="175" t="s">
        <v>62</v>
      </c>
      <c r="I8" s="403">
        <f>+'Instrumento de Planeación'!F8</f>
        <v>45590</v>
      </c>
      <c r="J8" s="402"/>
      <c r="K8" s="172"/>
      <c r="L8" s="172"/>
      <c r="M8" s="172"/>
      <c r="N8" s="172"/>
    </row>
    <row r="9" spans="2:14" ht="13.9" customHeight="1" x14ac:dyDescent="0.25">
      <c r="B9" s="172"/>
      <c r="C9" s="172"/>
      <c r="D9" s="172"/>
      <c r="E9" s="179"/>
      <c r="F9" s="172"/>
      <c r="G9" s="172"/>
      <c r="H9" s="172"/>
      <c r="I9" s="174"/>
      <c r="J9" s="174"/>
      <c r="K9" s="172"/>
      <c r="L9" s="172"/>
      <c r="M9" s="172"/>
      <c r="N9" s="172"/>
    </row>
    <row r="10" spans="2:14" x14ac:dyDescent="0.25">
      <c r="B10" s="180"/>
      <c r="C10" s="180"/>
      <c r="D10" s="180"/>
      <c r="E10" s="172"/>
      <c r="F10" s="172"/>
      <c r="G10" s="172"/>
      <c r="H10" s="172"/>
      <c r="I10" s="172"/>
      <c r="J10" s="180"/>
      <c r="K10" s="172"/>
      <c r="L10" s="172"/>
      <c r="M10" s="172"/>
      <c r="N10" s="172"/>
    </row>
    <row r="11" spans="2:14" ht="22.15" customHeight="1" x14ac:dyDescent="0.25">
      <c r="B11" s="418" t="s">
        <v>63</v>
      </c>
      <c r="C11" s="418"/>
      <c r="D11" s="418"/>
      <c r="E11" s="418"/>
      <c r="F11" s="418"/>
      <c r="G11" s="418"/>
      <c r="H11" s="418"/>
      <c r="I11" s="418"/>
      <c r="J11" s="418"/>
      <c r="K11" s="418"/>
      <c r="L11" s="172"/>
      <c r="M11" s="172"/>
      <c r="N11" s="172"/>
    </row>
    <row r="12" spans="2:14" ht="76.5" customHeight="1" x14ac:dyDescent="0.25">
      <c r="B12" s="419" t="s">
        <v>64</v>
      </c>
      <c r="C12" s="419"/>
      <c r="D12" s="419"/>
      <c r="E12" s="419"/>
      <c r="F12" s="419"/>
      <c r="G12" s="419"/>
      <c r="H12" s="419"/>
      <c r="I12" s="419"/>
      <c r="J12" s="419"/>
      <c r="K12" s="182"/>
      <c r="L12" s="172"/>
      <c r="M12" s="172"/>
      <c r="N12" s="172"/>
    </row>
    <row r="13" spans="2:14" ht="21.6" customHeight="1" thickBot="1" x14ac:dyDescent="0.3">
      <c r="B13" s="407" t="s">
        <v>526</v>
      </c>
      <c r="C13" s="407"/>
      <c r="D13" s="181"/>
      <c r="E13" s="181"/>
      <c r="F13" s="181"/>
      <c r="G13" s="181"/>
      <c r="H13" s="181"/>
      <c r="I13" s="181"/>
      <c r="J13" s="181"/>
      <c r="K13" s="182"/>
      <c r="L13" s="172"/>
      <c r="M13" s="172"/>
      <c r="N13" s="172"/>
    </row>
    <row r="14" spans="2:14" ht="21" customHeight="1" thickBot="1" x14ac:dyDescent="0.3">
      <c r="B14" s="372" t="s">
        <v>65</v>
      </c>
      <c r="C14" s="373"/>
      <c r="D14" s="373"/>
      <c r="E14" s="373"/>
      <c r="F14" s="374"/>
      <c r="G14" s="172"/>
      <c r="H14" s="172"/>
      <c r="I14" s="172"/>
      <c r="J14" s="172"/>
      <c r="K14" s="172"/>
      <c r="L14" s="172"/>
      <c r="M14" s="172"/>
      <c r="N14" s="172"/>
    </row>
    <row r="15" spans="2:14" ht="25.9" customHeight="1" thickBot="1" x14ac:dyDescent="0.3">
      <c r="B15" s="183" t="s">
        <v>66</v>
      </c>
      <c r="C15" s="184" t="s">
        <v>67</v>
      </c>
      <c r="D15" s="185" t="s">
        <v>68</v>
      </c>
      <c r="E15" s="185" t="s">
        <v>69</v>
      </c>
      <c r="F15" s="186" t="s">
        <v>70</v>
      </c>
      <c r="G15" s="172"/>
      <c r="H15" s="172"/>
      <c r="I15" s="172"/>
      <c r="J15" s="172"/>
      <c r="K15" s="172"/>
      <c r="L15" s="172"/>
      <c r="M15" s="172"/>
      <c r="N15" s="172"/>
    </row>
    <row r="16" spans="2:14" ht="24.6" customHeight="1" thickBot="1" x14ac:dyDescent="0.3">
      <c r="B16" s="187" t="s">
        <v>71</v>
      </c>
      <c r="C16" s="188" t="str">
        <f>VLOOKUP(C15,tablas!$I$27:$L$30,4,0)</f>
        <v>Entre &gt; 15% y &lt;= 25%</v>
      </c>
      <c r="D16" s="189" t="str">
        <f>VLOOKUP(D15,tablas!$I$27:$L$30,4,0)</f>
        <v>Entre &gt; 10% y &lt;= 15%</v>
      </c>
      <c r="E16" s="189" t="str">
        <f>VLOOKUP(E15,tablas!$I$27:$L$30,4,0)</f>
        <v>Entre &gt; 5% y &lt;= 10%</v>
      </c>
      <c r="F16" s="190" t="str">
        <f>VLOOKUP(F15,tablas!$I$27:$L$30,4,0)</f>
        <v>Entre &gt; 1% y &lt;= 5%</v>
      </c>
      <c r="G16" s="172"/>
      <c r="H16" s="172"/>
      <c r="I16" s="172"/>
      <c r="J16" s="172"/>
      <c r="K16" s="172"/>
      <c r="L16" s="172"/>
      <c r="M16" s="172"/>
      <c r="N16" s="172"/>
    </row>
    <row r="17" spans="1:27" ht="20.25" customHeight="1" x14ac:dyDescent="0.25">
      <c r="G17" s="172"/>
      <c r="H17" s="172"/>
      <c r="I17" s="172"/>
      <c r="J17" s="172"/>
      <c r="K17" s="172"/>
      <c r="L17" s="172"/>
      <c r="M17" s="172"/>
      <c r="N17" s="172"/>
    </row>
    <row r="18" spans="1:27" ht="23.45" customHeight="1" thickBot="1" x14ac:dyDescent="0.3">
      <c r="B18" s="407" t="s">
        <v>525</v>
      </c>
      <c r="C18" s="407"/>
      <c r="G18" s="172"/>
      <c r="H18" s="172"/>
      <c r="I18" s="172"/>
      <c r="J18" s="172"/>
      <c r="K18" s="172"/>
      <c r="L18" s="172"/>
      <c r="M18" s="172"/>
      <c r="N18" s="172"/>
    </row>
    <row r="19" spans="1:27" ht="30" customHeight="1" thickBot="1" x14ac:dyDescent="0.3">
      <c r="B19" s="172"/>
      <c r="C19" s="384" t="s">
        <v>72</v>
      </c>
      <c r="D19" s="385"/>
      <c r="E19" s="385"/>
      <c r="F19" s="385"/>
      <c r="G19" s="385"/>
      <c r="H19" s="385"/>
      <c r="I19" s="385"/>
      <c r="J19" s="385"/>
      <c r="K19" s="385"/>
      <c r="L19" s="385"/>
      <c r="M19" s="385"/>
      <c r="N19" s="386"/>
    </row>
    <row r="20" spans="1:27" s="191" customFormat="1" ht="97.15" customHeight="1" thickBot="1" x14ac:dyDescent="0.3">
      <c r="B20" s="404" t="s">
        <v>73</v>
      </c>
      <c r="C20" s="192" t="s">
        <v>16</v>
      </c>
      <c r="D20" s="124" t="str">
        <f>+'Instrumento de Planeación'!B21</f>
        <v>OBJETIVO 1: Verificar la gestión de los recursos economicos entregados bajo el marco del PAE</v>
      </c>
      <c r="E20" s="124" t="str">
        <f>+'Instrumento de Planeación'!B29</f>
        <v>OBJETIVO 2: Evaluar la eficiencia y la eficacia de los sistemas institucionales para supervisar el estado en que la alimentación es entregada a los beneficiarios.</v>
      </c>
      <c r="F20" s="124" t="str">
        <f>+'Instrumento de Planeación'!B35</f>
        <v>OBJETIVO 3: Verificar que los productos y servicios recibidos cumplan con las especificaciones definidas, se encuentren en funcionamiento y hayan contribuido al fin para el cual fueron adquiridos.</v>
      </c>
      <c r="G20" s="124" t="str">
        <f>+'Instrumento de Planeación'!B41</f>
        <v>OBJETIVO 4</v>
      </c>
      <c r="H20" s="124" t="str">
        <f>+'Instrumento de Planeación'!B48</f>
        <v>OBJETIVO 5</v>
      </c>
      <c r="I20" s="124" t="s">
        <v>277</v>
      </c>
      <c r="J20" s="124" t="s">
        <v>278</v>
      </c>
      <c r="K20" s="124" t="s">
        <v>279</v>
      </c>
      <c r="L20" s="124" t="s">
        <v>280</v>
      </c>
      <c r="M20" s="124" t="s">
        <v>281</v>
      </c>
      <c r="N20" s="124" t="s">
        <v>282</v>
      </c>
    </row>
    <row r="21" spans="1:27" ht="46.9" customHeight="1" x14ac:dyDescent="0.25">
      <c r="B21" s="405"/>
      <c r="C21" s="193" t="s">
        <v>483</v>
      </c>
      <c r="D21" s="55" t="s">
        <v>506</v>
      </c>
      <c r="E21" s="56" t="s">
        <v>517</v>
      </c>
      <c r="F21" s="56" t="s">
        <v>241</v>
      </c>
      <c r="G21" s="56" t="s">
        <v>242</v>
      </c>
      <c r="H21" s="56" t="s">
        <v>74</v>
      </c>
      <c r="I21" s="56" t="s">
        <v>75</v>
      </c>
      <c r="J21" s="56" t="s">
        <v>76</v>
      </c>
      <c r="K21" s="56" t="s">
        <v>77</v>
      </c>
      <c r="L21" s="56" t="s">
        <v>78</v>
      </c>
      <c r="M21" s="56" t="s">
        <v>79</v>
      </c>
      <c r="N21" s="57" t="s">
        <v>80</v>
      </c>
    </row>
    <row r="22" spans="1:27" s="195" customFormat="1" ht="30" customHeight="1" x14ac:dyDescent="0.25">
      <c r="A22" s="23"/>
      <c r="B22" s="405"/>
      <c r="C22" s="194" t="s">
        <v>484</v>
      </c>
      <c r="D22" s="58" t="s">
        <v>81</v>
      </c>
      <c r="E22" s="59" t="s">
        <v>81</v>
      </c>
      <c r="F22" s="59" t="s">
        <v>82</v>
      </c>
      <c r="G22" s="59" t="s">
        <v>82</v>
      </c>
      <c r="H22" s="59" t="s">
        <v>85</v>
      </c>
      <c r="I22" s="59" t="s">
        <v>85</v>
      </c>
      <c r="J22" s="59" t="s">
        <v>83</v>
      </c>
      <c r="K22" s="59" t="s">
        <v>83</v>
      </c>
      <c r="L22" s="59" t="s">
        <v>231</v>
      </c>
      <c r="M22" s="59" t="s">
        <v>231</v>
      </c>
      <c r="N22" s="60" t="s">
        <v>231</v>
      </c>
      <c r="S22" s="23"/>
      <c r="T22" s="23"/>
      <c r="U22" s="23"/>
      <c r="V22" s="23"/>
      <c r="W22" s="23"/>
      <c r="X22" s="23"/>
      <c r="Y22" s="23"/>
      <c r="Z22" s="23"/>
      <c r="AA22" s="23"/>
    </row>
    <row r="23" spans="1:27" s="191" customFormat="1" ht="64.900000000000006" customHeight="1" x14ac:dyDescent="0.25">
      <c r="B23" s="405"/>
      <c r="C23" s="194" t="s">
        <v>240</v>
      </c>
      <c r="D23" s="59" t="s">
        <v>515</v>
      </c>
      <c r="E23" s="59" t="s">
        <v>509</v>
      </c>
      <c r="F23" s="59" t="s">
        <v>87</v>
      </c>
      <c r="G23" s="59" t="s">
        <v>88</v>
      </c>
      <c r="H23" s="59" t="s">
        <v>89</v>
      </c>
      <c r="I23" s="59" t="s">
        <v>243</v>
      </c>
      <c r="J23" s="59" t="s">
        <v>90</v>
      </c>
      <c r="K23" s="59" t="s">
        <v>91</v>
      </c>
      <c r="L23" s="59" t="s">
        <v>92</v>
      </c>
      <c r="M23" s="59" t="s">
        <v>93</v>
      </c>
      <c r="N23" s="60" t="s">
        <v>94</v>
      </c>
    </row>
    <row r="24" spans="1:27" s="191" customFormat="1" ht="30" customHeight="1" x14ac:dyDescent="0.25">
      <c r="B24" s="405"/>
      <c r="C24" s="194" t="s">
        <v>485</v>
      </c>
      <c r="D24" s="58" t="s">
        <v>138</v>
      </c>
      <c r="E24" s="59" t="s">
        <v>120</v>
      </c>
      <c r="F24" s="59" t="s">
        <v>133</v>
      </c>
      <c r="G24" s="59" t="s">
        <v>95</v>
      </c>
      <c r="H24" s="59" t="s">
        <v>133</v>
      </c>
      <c r="I24" s="59" t="s">
        <v>95</v>
      </c>
      <c r="J24" s="59" t="s">
        <v>120</v>
      </c>
      <c r="K24" s="59" t="s">
        <v>120</v>
      </c>
      <c r="L24" s="59" t="s">
        <v>138</v>
      </c>
      <c r="M24" s="59" t="s">
        <v>133</v>
      </c>
      <c r="N24" s="60" t="s">
        <v>120</v>
      </c>
    </row>
    <row r="25" spans="1:27" s="191" customFormat="1" ht="217.9" customHeight="1" thickBot="1" x14ac:dyDescent="0.3">
      <c r="B25" s="406"/>
      <c r="C25" s="196" t="s">
        <v>486</v>
      </c>
      <c r="D25" s="58" t="s">
        <v>520</v>
      </c>
      <c r="E25" s="58" t="s">
        <v>520</v>
      </c>
      <c r="F25" s="58" t="s">
        <v>520</v>
      </c>
      <c r="G25" s="58" t="s">
        <v>520</v>
      </c>
      <c r="H25" s="58" t="s">
        <v>520</v>
      </c>
      <c r="I25" s="58" t="s">
        <v>520</v>
      </c>
      <c r="J25" s="58" t="s">
        <v>520</v>
      </c>
      <c r="K25" s="58" t="s">
        <v>520</v>
      </c>
      <c r="L25" s="58" t="s">
        <v>520</v>
      </c>
      <c r="M25" s="58" t="s">
        <v>520</v>
      </c>
      <c r="N25" s="132" t="s">
        <v>520</v>
      </c>
    </row>
    <row r="26" spans="1:27" s="191" customFormat="1" ht="30" customHeight="1" x14ac:dyDescent="0.25">
      <c r="B26" s="375" t="s">
        <v>232</v>
      </c>
      <c r="C26" s="197" t="s">
        <v>487</v>
      </c>
      <c r="D26" s="61" t="s">
        <v>97</v>
      </c>
      <c r="E26" s="108" t="s">
        <v>97</v>
      </c>
      <c r="F26" s="62" t="s">
        <v>98</v>
      </c>
      <c r="G26" s="62" t="s">
        <v>98</v>
      </c>
      <c r="H26" s="62" t="s">
        <v>98</v>
      </c>
      <c r="I26" s="62" t="s">
        <v>98</v>
      </c>
      <c r="J26" s="62" t="s">
        <v>98</v>
      </c>
      <c r="K26" s="62" t="s">
        <v>98</v>
      </c>
      <c r="L26" s="62" t="s">
        <v>98</v>
      </c>
      <c r="M26" s="62" t="s">
        <v>98</v>
      </c>
      <c r="N26" s="63" t="s">
        <v>98</v>
      </c>
    </row>
    <row r="27" spans="1:27" s="191" customFormat="1" ht="57.6" customHeight="1" x14ac:dyDescent="0.25">
      <c r="B27" s="375"/>
      <c r="C27" s="198" t="s">
        <v>488</v>
      </c>
      <c r="D27" s="64" t="s">
        <v>518</v>
      </c>
      <c r="E27" s="65" t="s">
        <v>516</v>
      </c>
      <c r="F27" s="127" t="s">
        <v>516</v>
      </c>
      <c r="G27" s="131" t="s">
        <v>518</v>
      </c>
      <c r="H27" s="129" t="s">
        <v>518</v>
      </c>
      <c r="I27" s="127" t="s">
        <v>99</v>
      </c>
      <c r="J27" s="129" t="s">
        <v>518</v>
      </c>
      <c r="K27" s="128" t="s">
        <v>518</v>
      </c>
      <c r="L27" s="65" t="s">
        <v>516</v>
      </c>
      <c r="M27" s="65" t="s">
        <v>516</v>
      </c>
      <c r="N27" s="130" t="s">
        <v>518</v>
      </c>
      <c r="O27" s="199"/>
    </row>
    <row r="28" spans="1:27" s="191" customFormat="1" ht="30" customHeight="1" x14ac:dyDescent="0.25">
      <c r="B28" s="375"/>
      <c r="C28" s="200" t="s">
        <v>489</v>
      </c>
      <c r="D28" s="115">
        <v>4752000000</v>
      </c>
      <c r="E28" s="116">
        <v>4500000000</v>
      </c>
      <c r="F28" s="117"/>
      <c r="G28" s="117"/>
      <c r="H28" s="117">
        <v>4000000000</v>
      </c>
      <c r="I28" s="117">
        <v>1500000000</v>
      </c>
      <c r="J28" s="117">
        <v>6000000000</v>
      </c>
      <c r="K28" s="117">
        <v>10000000</v>
      </c>
      <c r="L28" s="117">
        <v>10000000000</v>
      </c>
      <c r="M28" s="117"/>
      <c r="N28" s="114"/>
    </row>
    <row r="29" spans="1:27" s="191" customFormat="1" ht="37.5" customHeight="1" x14ac:dyDescent="0.25">
      <c r="B29" s="375"/>
      <c r="C29" s="200" t="s">
        <v>490</v>
      </c>
      <c r="D29" s="67" t="s">
        <v>103</v>
      </c>
      <c r="E29" s="65" t="s">
        <v>131</v>
      </c>
      <c r="F29" s="65" t="s">
        <v>153</v>
      </c>
      <c r="G29" s="65" t="s">
        <v>153</v>
      </c>
      <c r="H29" s="65" t="s">
        <v>155</v>
      </c>
      <c r="I29" s="65" t="s">
        <v>103</v>
      </c>
      <c r="J29" s="65" t="s">
        <v>140</v>
      </c>
      <c r="K29" s="65" t="s">
        <v>155</v>
      </c>
      <c r="L29" s="65" t="s">
        <v>153</v>
      </c>
      <c r="M29" s="65" t="s">
        <v>160</v>
      </c>
      <c r="N29" s="66" t="s">
        <v>153</v>
      </c>
    </row>
    <row r="30" spans="1:27" s="191" customFormat="1" ht="30" customHeight="1" x14ac:dyDescent="0.25">
      <c r="B30" s="375"/>
      <c r="C30" s="200" t="s">
        <v>491</v>
      </c>
      <c r="D30" s="118" t="s">
        <v>70</v>
      </c>
      <c r="E30" s="119" t="s">
        <v>68</v>
      </c>
      <c r="F30" s="119" t="s">
        <v>67</v>
      </c>
      <c r="G30" s="119" t="s">
        <v>68</v>
      </c>
      <c r="H30" s="119" t="s">
        <v>67</v>
      </c>
      <c r="I30" s="119" t="s">
        <v>68</v>
      </c>
      <c r="J30" s="119" t="s">
        <v>67</v>
      </c>
      <c r="K30" s="119" t="s">
        <v>69</v>
      </c>
      <c r="L30" s="119" t="s">
        <v>70</v>
      </c>
      <c r="M30" s="119" t="s">
        <v>67</v>
      </c>
      <c r="N30" s="120" t="s">
        <v>69</v>
      </c>
    </row>
    <row r="31" spans="1:27" s="191" customFormat="1" ht="30" customHeight="1" x14ac:dyDescent="0.25">
      <c r="B31" s="375"/>
      <c r="C31" s="200" t="s">
        <v>496</v>
      </c>
      <c r="D31" s="201">
        <f>IFERROR(VLOOKUP(D30,tablas!$I$27:$L$30,2,0),"")</f>
        <v>0.01</v>
      </c>
      <c r="E31" s="202">
        <f>IFERROR(VLOOKUP(E30,tablas!$I$27:$L$30,2,0),"")</f>
        <v>0.10000100000000001</v>
      </c>
      <c r="F31" s="202">
        <f>IFERROR(VLOOKUP(F30,tablas!$I$27:$L$30,2,0),"")</f>
        <v>0.15001</v>
      </c>
      <c r="G31" s="202">
        <f>IFERROR(VLOOKUP(G30,tablas!$I$27:$L$30,2,0),"")</f>
        <v>0.10000100000000001</v>
      </c>
      <c r="H31" s="202">
        <f>IFERROR(VLOOKUP(H30,tablas!$I$27:$L$30,2,0),"")</f>
        <v>0.15001</v>
      </c>
      <c r="I31" s="202">
        <f>IFERROR(VLOOKUP(I30,tablas!$I$27:$L$30,2,0),"")</f>
        <v>0.10000100000000001</v>
      </c>
      <c r="J31" s="202">
        <f>IFERROR(VLOOKUP(J30,tablas!$I$27:$L$30,2,0),"")</f>
        <v>0.15001</v>
      </c>
      <c r="K31" s="202">
        <f>IFERROR(VLOOKUP(K30,tablas!$I$27:$L$30,2,0),"")</f>
        <v>5.0000999999999997E-2</v>
      </c>
      <c r="L31" s="202">
        <f>IFERROR(VLOOKUP(L30,tablas!$I$27:$L$30,2,0),"")</f>
        <v>0.01</v>
      </c>
      <c r="M31" s="202">
        <f>IFERROR(VLOOKUP(M30,tablas!$I$27:$L$30,2,0),"")</f>
        <v>0.15001</v>
      </c>
      <c r="N31" s="203">
        <f>IFERROR(VLOOKUP(N30,tablas!$I$27:$L$30,2,0),"")</f>
        <v>5.0000999999999997E-2</v>
      </c>
    </row>
    <row r="32" spans="1:27" s="191" customFormat="1" ht="30" customHeight="1" x14ac:dyDescent="0.25">
      <c r="B32" s="375"/>
      <c r="C32" s="200" t="s">
        <v>497</v>
      </c>
      <c r="D32" s="201">
        <f>IFERROR(VLOOKUP(D30,tablas!$I$27:$L$30,3,0),"")</f>
        <v>0.05</v>
      </c>
      <c r="E32" s="202">
        <f>IFERROR(VLOOKUP(E30,tablas!$I$27:$L$30,3,0),"")</f>
        <v>0.15</v>
      </c>
      <c r="F32" s="202">
        <f>IFERROR(VLOOKUP(F30,tablas!$I$27:$L$30,3,0),"")</f>
        <v>0.25</v>
      </c>
      <c r="G32" s="202">
        <f>IFERROR(VLOOKUP(G30,tablas!$I$27:$L$30,3,0),"")</f>
        <v>0.15</v>
      </c>
      <c r="H32" s="202">
        <f>IFERROR(VLOOKUP(H30,tablas!$I$27:$L$30,3,0),"")</f>
        <v>0.25</v>
      </c>
      <c r="I32" s="202">
        <f>IFERROR(VLOOKUP(I30,tablas!$I$27:$L$30,3,0),"")</f>
        <v>0.15</v>
      </c>
      <c r="J32" s="202">
        <f>IFERROR(VLOOKUP(J30,tablas!$I$27:$L$30,3,0),"")</f>
        <v>0.25</v>
      </c>
      <c r="K32" s="202">
        <f>IFERROR(VLOOKUP(K30,tablas!$I$27:$L$30,3,0),"")</f>
        <v>0.1</v>
      </c>
      <c r="L32" s="202">
        <f>IFERROR(VLOOKUP(L30,tablas!$I$27:$L$30,3,0),"")</f>
        <v>0.05</v>
      </c>
      <c r="M32" s="202">
        <f>IFERROR(VLOOKUP(M30,tablas!$I$27:$L$30,3,0),"")</f>
        <v>0.25</v>
      </c>
      <c r="N32" s="203">
        <f>IFERROR(VLOOKUP(N30,tablas!$I$27:$L$30,3,0),"")</f>
        <v>0.1</v>
      </c>
    </row>
    <row r="33" spans="2:18" s="191" customFormat="1" ht="30" customHeight="1" x14ac:dyDescent="0.25">
      <c r="B33" s="375"/>
      <c r="C33" s="204" t="s">
        <v>498</v>
      </c>
      <c r="D33" s="156">
        <v>0.02</v>
      </c>
      <c r="E33" s="157">
        <v>0.11</v>
      </c>
      <c r="F33" s="157">
        <v>0.17</v>
      </c>
      <c r="G33" s="157">
        <v>0.11</v>
      </c>
      <c r="H33" s="157">
        <v>0.11</v>
      </c>
      <c r="I33" s="157">
        <v>0.11</v>
      </c>
      <c r="J33" s="157">
        <v>0.16</v>
      </c>
      <c r="K33" s="157">
        <v>0.06</v>
      </c>
      <c r="L33" s="157">
        <v>0.04</v>
      </c>
      <c r="M33" s="157">
        <v>0.2</v>
      </c>
      <c r="N33" s="158">
        <v>0.08</v>
      </c>
    </row>
    <row r="34" spans="2:18" s="191" customFormat="1" ht="39.6" customHeight="1" thickBot="1" x14ac:dyDescent="0.3">
      <c r="B34" s="375"/>
      <c r="C34" s="205" t="s">
        <v>492</v>
      </c>
      <c r="D34" s="206">
        <f>IFERROR(IF(D26="Cuantitativa",D28*D33,"Solo Aplica para Cuantitativa"),"")</f>
        <v>95040000</v>
      </c>
      <c r="E34" s="207">
        <f t="shared" ref="E34:N34" si="0">IFERROR(IF(E26="Cuantitativa",E28*E33,"Solo Aplica para Cuantitativa"),"")</f>
        <v>495000000</v>
      </c>
      <c r="F34" s="208" t="str">
        <f t="shared" si="0"/>
        <v>Solo Aplica para Cuantitativa</v>
      </c>
      <c r="G34" s="208" t="str">
        <f t="shared" si="0"/>
        <v>Solo Aplica para Cuantitativa</v>
      </c>
      <c r="H34" s="208" t="str">
        <f t="shared" si="0"/>
        <v>Solo Aplica para Cuantitativa</v>
      </c>
      <c r="I34" s="208" t="str">
        <f t="shared" si="0"/>
        <v>Solo Aplica para Cuantitativa</v>
      </c>
      <c r="J34" s="208" t="str">
        <f t="shared" si="0"/>
        <v>Solo Aplica para Cuantitativa</v>
      </c>
      <c r="K34" s="208" t="str">
        <f t="shared" si="0"/>
        <v>Solo Aplica para Cuantitativa</v>
      </c>
      <c r="L34" s="208" t="str">
        <f t="shared" si="0"/>
        <v>Solo Aplica para Cuantitativa</v>
      </c>
      <c r="M34" s="208" t="str">
        <f t="shared" si="0"/>
        <v>Solo Aplica para Cuantitativa</v>
      </c>
      <c r="N34" s="208" t="str">
        <f t="shared" si="0"/>
        <v>Solo Aplica para Cuantitativa</v>
      </c>
      <c r="O34" s="199"/>
    </row>
    <row r="35" spans="2:18" s="191" customFormat="1" ht="51.75" customHeight="1" x14ac:dyDescent="0.25">
      <c r="B35" s="426" t="s">
        <v>104</v>
      </c>
      <c r="C35" s="209" t="s">
        <v>493</v>
      </c>
      <c r="D35" s="210" t="s">
        <v>191</v>
      </c>
      <c r="E35" s="210" t="s">
        <v>258</v>
      </c>
      <c r="F35" s="210" t="s">
        <v>196</v>
      </c>
      <c r="G35" s="210" t="s">
        <v>196</v>
      </c>
      <c r="H35" s="210" t="s">
        <v>258</v>
      </c>
      <c r="I35" s="210" t="s">
        <v>106</v>
      </c>
      <c r="J35" s="210" t="s">
        <v>206</v>
      </c>
      <c r="K35" s="210" t="s">
        <v>258</v>
      </c>
      <c r="L35" s="210" t="s">
        <v>196</v>
      </c>
      <c r="M35" s="210" t="s">
        <v>105</v>
      </c>
      <c r="N35" s="210" t="s">
        <v>106</v>
      </c>
    </row>
    <row r="36" spans="2:18" s="191" customFormat="1" ht="31.9" customHeight="1" x14ac:dyDescent="0.25">
      <c r="B36" s="427"/>
      <c r="C36" s="211" t="s">
        <v>494</v>
      </c>
      <c r="D36" s="212" t="s">
        <v>272</v>
      </c>
      <c r="E36" s="213" t="s">
        <v>109</v>
      </c>
      <c r="F36" s="213" t="s">
        <v>108</v>
      </c>
      <c r="G36" s="213" t="s">
        <v>136</v>
      </c>
      <c r="H36" s="213" t="s">
        <v>136</v>
      </c>
      <c r="I36" s="213" t="s">
        <v>119</v>
      </c>
      <c r="J36" s="213" t="s">
        <v>107</v>
      </c>
      <c r="K36" s="213" t="s">
        <v>109</v>
      </c>
      <c r="L36" s="213" t="s">
        <v>136</v>
      </c>
      <c r="M36" s="213" t="s">
        <v>109</v>
      </c>
      <c r="N36" s="214" t="s">
        <v>107</v>
      </c>
    </row>
    <row r="37" spans="2:18" s="25" customFormat="1" ht="31.9" customHeight="1" x14ac:dyDescent="0.25">
      <c r="B37" s="427"/>
      <c r="C37" s="211" t="s">
        <v>501</v>
      </c>
      <c r="D37" s="92" t="s">
        <v>263</v>
      </c>
      <c r="E37" s="92" t="s">
        <v>262</v>
      </c>
      <c r="F37" s="92" t="s">
        <v>262</v>
      </c>
      <c r="G37" s="92" t="s">
        <v>266</v>
      </c>
      <c r="H37" s="92" t="s">
        <v>258</v>
      </c>
      <c r="I37" s="92" t="s">
        <v>262</v>
      </c>
      <c r="J37" s="92" t="s">
        <v>261</v>
      </c>
      <c r="K37" s="92" t="s">
        <v>258</v>
      </c>
      <c r="L37" s="92" t="s">
        <v>261</v>
      </c>
      <c r="M37" s="92" t="s">
        <v>262</v>
      </c>
      <c r="N37" s="93" t="s">
        <v>258</v>
      </c>
      <c r="O37" s="177"/>
      <c r="P37" s="177"/>
      <c r="Q37" s="177"/>
      <c r="R37" s="177"/>
    </row>
    <row r="38" spans="2:18" s="191" customFormat="1" ht="53.45" customHeight="1" x14ac:dyDescent="0.25">
      <c r="B38" s="427"/>
      <c r="C38" s="215" t="s">
        <v>537</v>
      </c>
      <c r="D38" s="216">
        <v>1000000</v>
      </c>
      <c r="E38" s="216"/>
      <c r="F38" s="125">
        <v>0.05</v>
      </c>
      <c r="G38" s="125">
        <v>0.09</v>
      </c>
      <c r="H38" s="217"/>
      <c r="I38" s="217">
        <v>0.11</v>
      </c>
      <c r="J38" s="217">
        <v>0.18</v>
      </c>
      <c r="K38" s="217">
        <v>7.0000000000000007E-2</v>
      </c>
      <c r="L38" s="217"/>
      <c r="M38" s="125"/>
      <c r="N38" s="218">
        <v>7.0000000000000007E-2</v>
      </c>
    </row>
    <row r="39" spans="2:18" s="191" customFormat="1" ht="47.25" customHeight="1" x14ac:dyDescent="0.25">
      <c r="B39" s="427"/>
      <c r="C39" s="219" t="s">
        <v>543</v>
      </c>
      <c r="D39" s="220">
        <f>IF(D38="","No Aplica",(IFERROR(IF(D26="Cuantitativa",D38/D28,"No Aplica"),"")))</f>
        <v>2.1043771043771043E-4</v>
      </c>
      <c r="E39" s="220" t="str">
        <f>IF(E38="","No Aplica",(IFERROR(IF(E26="Cuantitativa",E38/E28,"No Aplica"),"")))</f>
        <v>No Aplica</v>
      </c>
      <c r="F39" s="220" t="str">
        <f>IF(F38="","No Aplica",(IFERROR(IF(F26="Cuantitativa",F38/F28,"No Aplica"),"")))</f>
        <v>No Aplica</v>
      </c>
      <c r="G39" s="220" t="str">
        <f>IF(G38="","No Aplica",(IFERROR(IF(G26="Cuantitativa",G38/G28,"No Aplica"),"")))</f>
        <v>No Aplica</v>
      </c>
      <c r="H39" s="220" t="str">
        <f>IF(H38="","No Aplica",(IFERROR(IF(H26="Cuantitativa",H38/H28,"No Aplica"),"")))</f>
        <v>No Aplica</v>
      </c>
      <c r="I39" s="220" t="str">
        <f t="shared" ref="I39:N39" si="1">IF(I38="","No Aplica",(IFERROR(IF(I26="Cuantitativa",I38/I28,"No Aplica"),"")))</f>
        <v>No Aplica</v>
      </c>
      <c r="J39" s="220" t="str">
        <f t="shared" si="1"/>
        <v>No Aplica</v>
      </c>
      <c r="K39" s="220" t="str">
        <f t="shared" si="1"/>
        <v>No Aplica</v>
      </c>
      <c r="L39" s="220" t="str">
        <f t="shared" si="1"/>
        <v>No Aplica</v>
      </c>
      <c r="M39" s="220" t="str">
        <f t="shared" si="1"/>
        <v>No Aplica</v>
      </c>
      <c r="N39" s="221" t="str">
        <f t="shared" si="1"/>
        <v>No Aplica</v>
      </c>
    </row>
    <row r="40" spans="2:18" s="191" customFormat="1" hidden="1" x14ac:dyDescent="0.25">
      <c r="B40" s="427"/>
      <c r="C40" s="211"/>
      <c r="D40" s="222">
        <f>IFERROR(VLOOKUP(D39,Tabla2118[],2,TRUE),"")</f>
        <v>1</v>
      </c>
      <c r="E40" s="222">
        <f>IFERROR(VLOOKUP(E39,Tabla2118[],2,TRUE),"")</f>
        <v>1</v>
      </c>
      <c r="F40" s="222">
        <f>IFERROR(VLOOKUP(F39,Tabla2118[],2,TRUE),"")</f>
        <v>1</v>
      </c>
      <c r="G40" s="222">
        <f>IFERROR(VLOOKUP(G39,Tabla2118[],2,TRUE),"")</f>
        <v>1</v>
      </c>
      <c r="H40" s="222">
        <f>IFERROR(VLOOKUP(H39,Tabla2118[],2,TRUE),"")</f>
        <v>1</v>
      </c>
      <c r="I40" s="222">
        <f>IFERROR(VLOOKUP(I39,Tabla2118[],2,TRUE),"")</f>
        <v>1</v>
      </c>
      <c r="J40" s="222">
        <f>IFERROR(VLOOKUP(J39,Tabla2118[],2,TRUE),"")</f>
        <v>1</v>
      </c>
      <c r="K40" s="222">
        <f>IFERROR(VLOOKUP(K39,Tabla2118[],2,TRUE),"")</f>
        <v>1</v>
      </c>
      <c r="L40" s="222">
        <f>IFERROR(VLOOKUP(L39,Tabla2118[],2,TRUE),"")</f>
        <v>1</v>
      </c>
      <c r="M40" s="222">
        <f>IFERROR(VLOOKUP(M39,Tabla2118[],2,TRUE),"")</f>
        <v>1</v>
      </c>
      <c r="N40" s="223">
        <f>IFERROR(VLOOKUP(N39,Tabla2118[],2,TRUE),"")</f>
        <v>1</v>
      </c>
    </row>
    <row r="41" spans="2:18" s="25" customFormat="1" hidden="1" x14ac:dyDescent="0.25">
      <c r="B41" s="427"/>
      <c r="C41" s="211"/>
      <c r="D41" s="224">
        <v>1</v>
      </c>
      <c r="E41" s="224">
        <v>1</v>
      </c>
      <c r="F41" s="224">
        <v>1</v>
      </c>
      <c r="G41" s="224">
        <v>1</v>
      </c>
      <c r="H41" s="224">
        <v>1</v>
      </c>
      <c r="I41" s="224">
        <v>1</v>
      </c>
      <c r="J41" s="224">
        <v>1</v>
      </c>
      <c r="K41" s="224">
        <v>1</v>
      </c>
      <c r="L41" s="224">
        <v>1</v>
      </c>
      <c r="M41" s="224">
        <v>1</v>
      </c>
      <c r="N41" s="225">
        <v>1</v>
      </c>
      <c r="O41" s="177"/>
      <c r="P41" s="177"/>
      <c r="Q41" s="177"/>
      <c r="R41" s="177"/>
    </row>
    <row r="42" spans="2:18" s="25" customFormat="1" hidden="1" x14ac:dyDescent="0.25">
      <c r="B42" s="427"/>
      <c r="C42" s="211"/>
      <c r="D42" s="224">
        <f t="shared" ref="D42:N42" si="2">IF(D38="","100%",)</f>
        <v>0</v>
      </c>
      <c r="E42" s="224" t="str">
        <f t="shared" si="2"/>
        <v>100%</v>
      </c>
      <c r="F42" s="224">
        <f t="shared" si="2"/>
        <v>0</v>
      </c>
      <c r="G42" s="224">
        <f t="shared" si="2"/>
        <v>0</v>
      </c>
      <c r="H42" s="224" t="str">
        <f t="shared" si="2"/>
        <v>100%</v>
      </c>
      <c r="I42" s="224">
        <f t="shared" si="2"/>
        <v>0</v>
      </c>
      <c r="J42" s="224">
        <f t="shared" si="2"/>
        <v>0</v>
      </c>
      <c r="K42" s="224">
        <f t="shared" si="2"/>
        <v>0</v>
      </c>
      <c r="L42" s="224" t="str">
        <f t="shared" si="2"/>
        <v>100%</v>
      </c>
      <c r="M42" s="224" t="str">
        <f t="shared" si="2"/>
        <v>100%</v>
      </c>
      <c r="N42" s="225">
        <f t="shared" si="2"/>
        <v>0</v>
      </c>
      <c r="O42" s="177"/>
      <c r="P42" s="177"/>
      <c r="Q42" s="177"/>
      <c r="R42" s="177"/>
    </row>
    <row r="43" spans="2:18" s="25" customFormat="1" ht="37.9" customHeight="1" x14ac:dyDescent="0.25">
      <c r="B43" s="427"/>
      <c r="C43" s="211" t="s">
        <v>542</v>
      </c>
      <c r="D43" s="224">
        <f>IF(AND(D42=""),"No Aplica",IF(D37=tablas!$F$82,D40-tablas!$G$82,IF(D37=tablas!$F$83,D40-tablas!$G$83,IF(D37=tablas!$F$84,D40-tablas!$G$84,IF(D37=tablas!$F$85,D40-tablas!$G$85,IF(D37=tablas!$F$86,D40-tablas!$G$86,IF(D37=tablas!$F$81,D40-tablas!$G$81,IF(D37=tablas!$F$80,D40-tablas!$G$80,IF(D37=tablas!$F$79,D40-tablas!$G$79,)))))))))</f>
        <v>0.85</v>
      </c>
      <c r="E43" s="224">
        <f>IF(AND(E42=""),"No Aplica",IF(E37=tablas!$F$82,E40-tablas!$G$82,IF(E37=tablas!$F$83,E40-tablas!$G$83,IF(E37=tablas!$F$84,E40-tablas!$G$84,IF(E37=tablas!$F$85,E40-tablas!$G$85,IF(E37=tablas!$F$86,E40-tablas!$G$86,IF(E37=tablas!$F$81,E40-tablas!$G$81,IF(E37=tablas!$F$80,E40-tablas!$G$80,IF(E37=tablas!$F$79,E40-tablas!$G$79,)))))))))</f>
        <v>0.85</v>
      </c>
      <c r="F43" s="224">
        <f>IF(AND(F42=""),"No Aplica",IF(F37=tablas!$F$82,F40-tablas!$F$82,IF(F37=tablas!$F$83,F40-tablas!$G$83,IF(F37=tablas!$F$84,F40-tablas!$G$84,IF(F37=tablas!$F$85,F40-tablas!$G$85,IF(F37=tablas!$F$86,F40-tablas!$G$86,IF(F37=tablas!$F$81,F40-tablas!$G$81,IF(F37=tablas!$F$80,F40-tablas!$G$80,IF(F37=tablas!$F$79,F40-tablas!$G$79,)))))))))</f>
        <v>0.85</v>
      </c>
      <c r="G43" s="224">
        <f>IF(AND(G42=""),"No Aplica",IF(G37=tablas!$F$82,G40-tablas!$F$82,IF(G37=tablas!$F$83,G40-tablas!$G$83,IF(G37=tablas!$F$84,G40-tablas!$G$84,IF(G37=tablas!$F$85,G40-tablas!$G$85,IF(G37=tablas!$F$86,G40-tablas!$G$86,IF(G37=tablas!$F$81,G40-tablas!$G$81,IF(G37=tablas!$F$80,G40-tablas!$G$80,IF(G37=tablas!$F$79,G40-tablas!$G$79,)))))))))</f>
        <v>0.85</v>
      </c>
      <c r="H43" s="224">
        <f>IF(AND(H42=""),"No Aplica",IF(H37=tablas!$F$82,H40-tablas!$F$82,IF(H37=tablas!$F$83,H40-tablas!$G$83,IF(H37=tablas!$F$84,H40-tablas!$G$84,IF(H37=tablas!$F$85,H40-tablas!$G$85,IF(H37=tablas!$F$86,H40-tablas!$G$86,IF(H37=tablas!$F$81,H40-tablas!$G$81,IF(H37=tablas!$F$80,H40-tablas!$G$80,IF(H37=tablas!$F$79,H40-tablas!$G$79,)))))))))</f>
        <v>1</v>
      </c>
      <c r="I43" s="224">
        <f>IF(AND(I42=""),"No Aplica",IF(I37=tablas!$F$82,I40-tablas!$F$82,IF(I37=tablas!$F$83,I40-tablas!$G$83,IF(I37=tablas!$F$84,I40-tablas!$G$84,IF(I37=tablas!$F$85,I40-tablas!$G$85,IF(I37=tablas!$F$86,I40-tablas!$G$86,IF(I37=tablas!$F$81,I40-tablas!$G$81,IF(I37=tablas!$F$80,I40-tablas!$G$80,IF(I37=tablas!$F$79,I40-tablas!$G$79,)))))))))</f>
        <v>0.85</v>
      </c>
      <c r="J43" s="224">
        <f>IF(AND(J42=""),"No Aplica",IF(J37=tablas!$F$82,J40-tablas!$F$82,IF(J37=tablas!$F$83,J40-tablas!$G$83,IF(J37=tablas!$F$84,J40-tablas!$G$84,IF(J37=tablas!$F$85,J40-tablas!$G$85,IF(J37=tablas!$F$86,J40-tablas!$G$86,IF(J37=tablas!$F$81,J40-tablas!$G$81,IF(J37=tablas!$F$80,J40-tablas!$G$80,IF(J37=tablas!$F$79,J40-tablas!$G$79,)))))))))</f>
        <v>0.9</v>
      </c>
      <c r="K43" s="224">
        <f>IF(AND(K42=""),"No Aplica",IF(K37=tablas!$F$82,K40-tablas!$F$82,IF(K37=tablas!$F$83,K40-tablas!$G$83,IF(K37=tablas!$F$84,K40-tablas!$G$84,IF(K37=tablas!$F$85,K40-tablas!$G$85,IF(K37=tablas!$F$86,K40-tablas!$G$86,IF(K37=tablas!$F$81,K40-tablas!$G$81,IF(K37=tablas!$F$80,K40-tablas!$G$80,IF(K37=tablas!$F$79,K40-tablas!$G$79,)))))))))</f>
        <v>1</v>
      </c>
      <c r="L43" s="224">
        <f>IF(AND(L42=""),"No Aplica",IF(L37=tablas!$F$82,L40-tablas!$F$82,IF(L37=tablas!$F$83,L40-tablas!$G$83,IF(L37=tablas!$F$84,L40-tablas!$G$84,IF(L37=tablas!$F$85,L40-tablas!$G$85,IF(L37=tablas!$F$86,L40-tablas!$G$86,IF(L37=tablas!$F$81,L40-tablas!$G$81,IF(L37=tablas!$F$80,L40-tablas!$G$80,IF(L37=tablas!$F$79,L40-tablas!$G$79,)))))))))</f>
        <v>0.9</v>
      </c>
      <c r="M43" s="224">
        <f>IF(AND(M42=""),"No Aplica",IF(M37=tablas!$F$82,M40-tablas!$F$82,IF(M37=tablas!$F$83,M40-tablas!$G$83,IF(M37=tablas!$F$84,M40-tablas!$G$84,IF(M37=tablas!$F$85,M40-tablas!$G$85,IF(M37=tablas!$F$86,M40-tablas!$G$86,IF(M37=tablas!$F$81,M40-tablas!$G$81,IF(M37=tablas!$F$80,M40-tablas!$G$80,IF(M37=tablas!$F$79,M40-tablas!$G$79,)))))))))</f>
        <v>0.85</v>
      </c>
      <c r="N43" s="225">
        <f>IF(AND(N42=""),"No Aplica",IF(N37=tablas!$F$82,N40-tablas!$F$82,IF(N37=tablas!$F$83,N40-tablas!$G$83,IF(N37=tablas!$F$84,N40-tablas!$G$84,IF(N37=tablas!$F$85,N40-tablas!$G$85,IF(N37=tablas!$F$86,N40-tablas!$G$86,IF(N37=tablas!$F$81,N40-tablas!$G$81,IF(N37=tablas!$F$80,N40-tablas!$G$80,IF(N37=tablas!$F$79,N40-tablas!$G$79,)))))))))</f>
        <v>1</v>
      </c>
      <c r="O43" s="177"/>
      <c r="P43" s="172"/>
      <c r="Q43" s="172"/>
      <c r="R43" s="177"/>
    </row>
    <row r="44" spans="2:18" s="25" customFormat="1" ht="91.15" customHeight="1" x14ac:dyDescent="0.25">
      <c r="B44" s="427"/>
      <c r="C44" s="215" t="s">
        <v>538</v>
      </c>
      <c r="D44" s="125">
        <v>0.99</v>
      </c>
      <c r="E44" s="125">
        <v>0.96</v>
      </c>
      <c r="F44" s="125">
        <v>0.87</v>
      </c>
      <c r="G44" s="125">
        <v>0.96</v>
      </c>
      <c r="H44" s="125">
        <v>0.93</v>
      </c>
      <c r="I44" s="125">
        <v>1</v>
      </c>
      <c r="J44" s="125">
        <v>0.99</v>
      </c>
      <c r="K44" s="125">
        <v>0.69</v>
      </c>
      <c r="L44" s="125">
        <v>0.87</v>
      </c>
      <c r="M44" s="125">
        <v>0.95</v>
      </c>
      <c r="N44" s="126">
        <v>0.93</v>
      </c>
      <c r="O44" s="177"/>
      <c r="P44" s="177"/>
      <c r="Q44" s="177"/>
      <c r="R44" s="177"/>
    </row>
    <row r="45" spans="2:18" s="25" customFormat="1" hidden="1" x14ac:dyDescent="0.25">
      <c r="B45" s="427"/>
      <c r="C45" s="226"/>
      <c r="D45" s="227">
        <f>VLOOKUP(D44,Tablaimpacto,2,FALSE)</f>
        <v>0.01</v>
      </c>
      <c r="E45" s="227">
        <f t="shared" ref="E45" si="3">VLOOKUP(E44,Tablaimpacto,2,FALSE)</f>
        <v>0.04</v>
      </c>
      <c r="F45" s="227">
        <f t="shared" ref="F45:N45" si="4">VLOOKUP(F44,Tablaimpacto,2,FALSE)</f>
        <v>0.13</v>
      </c>
      <c r="G45" s="227">
        <f t="shared" si="4"/>
        <v>0.04</v>
      </c>
      <c r="H45" s="227">
        <f t="shared" si="4"/>
        <v>7.0000000000000007E-2</v>
      </c>
      <c r="I45" s="227">
        <f t="shared" si="4"/>
        <v>0</v>
      </c>
      <c r="J45" s="227">
        <f t="shared" si="4"/>
        <v>0.01</v>
      </c>
      <c r="K45" s="227">
        <f t="shared" si="4"/>
        <v>0.31</v>
      </c>
      <c r="L45" s="227">
        <f t="shared" si="4"/>
        <v>0.13</v>
      </c>
      <c r="M45" s="227">
        <f t="shared" si="4"/>
        <v>0.05</v>
      </c>
      <c r="N45" s="228">
        <f t="shared" si="4"/>
        <v>7.0000000000000007E-2</v>
      </c>
      <c r="O45" s="177"/>
      <c r="P45" s="177"/>
      <c r="Q45" s="177"/>
      <c r="R45" s="177"/>
    </row>
    <row r="46" spans="2:18" s="25" customFormat="1" ht="42" customHeight="1" x14ac:dyDescent="0.25">
      <c r="B46" s="427"/>
      <c r="C46" s="219" t="s">
        <v>541</v>
      </c>
      <c r="D46" s="229">
        <f>IF(D43&gt;=1%,D43-D45,"")</f>
        <v>0.84</v>
      </c>
      <c r="E46" s="229">
        <f>IF(E43&gt;=1%,E43-E45,"")</f>
        <v>0.80999999999999994</v>
      </c>
      <c r="F46" s="229">
        <f>IF(F43&gt;=1%,F43-F45,"")</f>
        <v>0.72</v>
      </c>
      <c r="G46" s="229">
        <f t="shared" ref="G46:N46" si="5">IF(G43&gt;=1%,G43-G45,"")</f>
        <v>0.80999999999999994</v>
      </c>
      <c r="H46" s="229">
        <f t="shared" si="5"/>
        <v>0.92999999999999994</v>
      </c>
      <c r="I46" s="229">
        <f t="shared" si="5"/>
        <v>0.85</v>
      </c>
      <c r="J46" s="229">
        <f t="shared" si="5"/>
        <v>0.89</v>
      </c>
      <c r="K46" s="229">
        <f t="shared" si="5"/>
        <v>0.69</v>
      </c>
      <c r="L46" s="229">
        <f t="shared" si="5"/>
        <v>0.77</v>
      </c>
      <c r="M46" s="229">
        <f t="shared" si="5"/>
        <v>0.79999999999999993</v>
      </c>
      <c r="N46" s="230">
        <f t="shared" si="5"/>
        <v>0.92999999999999994</v>
      </c>
      <c r="O46" s="177"/>
      <c r="P46" s="231">
        <f>AVERAGE(D47:N47)</f>
        <v>0.79997369528619533</v>
      </c>
      <c r="Q46" s="232" t="s">
        <v>268</v>
      </c>
      <c r="R46" s="177"/>
    </row>
    <row r="47" spans="2:18" s="25" customFormat="1" ht="44.45" customHeight="1" thickBot="1" x14ac:dyDescent="0.3">
      <c r="B47" s="427"/>
      <c r="C47" s="233" t="s">
        <v>540</v>
      </c>
      <c r="D47" s="229">
        <f>IF(AND(D38&gt;=D33,D39&gt;=D33),"Incorrección supera Materialidad",IF(D26="Cuantitativa",IF(D39="No Aplica",D46,D46-D39),D46-D38))</f>
        <v>0.83978956228956225</v>
      </c>
      <c r="E47" s="229">
        <f t="shared" ref="E47:N47" si="6">IF(AND(E38&gt;=E33,E39&gt;=E33),"Incorrección supera Materialidad",IF(E26="Cuantitativa",IF(E39="No Aplica",E46,E46-E39),E46-E38))</f>
        <v>0.80999999999999994</v>
      </c>
      <c r="F47" s="229">
        <f t="shared" si="6"/>
        <v>0.66999999999999993</v>
      </c>
      <c r="G47" s="229">
        <f t="shared" si="6"/>
        <v>0.72</v>
      </c>
      <c r="H47" s="229">
        <f t="shared" si="6"/>
        <v>0.92999999999999994</v>
      </c>
      <c r="I47" s="229" t="str">
        <f t="shared" si="6"/>
        <v>Incorrección supera Materialidad</v>
      </c>
      <c r="J47" s="229" t="str">
        <f t="shared" si="6"/>
        <v>Incorrección supera Materialidad</v>
      </c>
      <c r="K47" s="229" t="str">
        <f t="shared" si="6"/>
        <v>Incorrección supera Materialidad</v>
      </c>
      <c r="L47" s="229">
        <f t="shared" si="6"/>
        <v>0.77</v>
      </c>
      <c r="M47" s="229">
        <f t="shared" si="6"/>
        <v>0.79999999999999993</v>
      </c>
      <c r="N47" s="234">
        <f t="shared" si="6"/>
        <v>0.85999999999999988</v>
      </c>
      <c r="O47" s="177"/>
      <c r="P47" s="231"/>
      <c r="Q47" s="232"/>
      <c r="R47" s="177"/>
    </row>
    <row r="48" spans="2:18" s="241" customFormat="1" ht="66" customHeight="1" thickBot="1" x14ac:dyDescent="0.3">
      <c r="B48" s="428"/>
      <c r="C48" s="235" t="s">
        <v>539</v>
      </c>
      <c r="D48" s="236" t="str">
        <f>IF(D47="Incorrección supera Materialidad",IFERROR(VLOOKUP(D22,Tabla19[],IF(D47="Incorrección supera Materialidad",3,2),FALSE),""),IFERROR(VLOOKUP(D22,Tabla19[],IF(D26="Cuantitativa",IF(D47&gt;=75%,2,3),IF(D47&lt;75%,3,2)),FALSE),""))</f>
        <v>ECONÓMICO</v>
      </c>
      <c r="E48" s="237" t="str">
        <f>IF(E47="Incorrección supera Materialidad",IFERROR(VLOOKUP(E22,Tabla19[],IF(E47="Incorrección supera Materialidad",3,2),FALSE),""),IFERROR(VLOOKUP(E22,Tabla19[],IF(E26="Cuantitativa",IF(E47&gt;=75%,2,3),IF(E47&lt;75%,3,2)),FALSE),""))</f>
        <v>ECONÓMICO</v>
      </c>
      <c r="F48" s="238" t="str">
        <f>IF(F47="Incorrección supera Materialidad",IFERROR(VLOOKUP(F22,Tabla19[],IF(F47="Incorrección supera Materialidad",3,2),FALSE),""),IFERROR(VLOOKUP(F22,Tabla19[],IF(F26="Cuantitativa",IF(F47&gt;=75%,2,3),IF(F47&lt;75%,3,2)),FALSE),""))</f>
        <v>INEFICAZ</v>
      </c>
      <c r="G48" s="237" t="str">
        <f>IF(G47="Incorrección supera Materialidad",IFERROR(VLOOKUP(G22,Tabla19[],IF(G47="Incorrección supera Materialidad",3,2),FALSE),""),IFERROR(VLOOKUP(G22,Tabla19[],IF(G26="Cuantitativa",IF(G47&gt;=75%,2,3),IF(G47&lt;75%,3,2)),FALSE),""))</f>
        <v>INEFICAZ</v>
      </c>
      <c r="H48" s="238" t="str">
        <f>IF(H47="Incorrección supera Materialidad",IFERROR(VLOOKUP(H22,Tabla19[],IF(H47="Incorrección supera Materialidad",3,2),FALSE),""),IFERROR(VLOOKUP(H22,Tabla19[],IF(H26="Cuantitativa",IF(H47&gt;=75%,2,3),IF(H47&lt;75%,3,2)),FALSE),""))</f>
        <v>EQUITATIVO</v>
      </c>
      <c r="I48" s="239" t="str">
        <f>IF(I47="Incorrección supera Materialidad",IFERROR(VLOOKUP(I22,Tabla19[],IF(I47="Incorrección supera Materialidad",3,2),FALSE),""),IFERROR(VLOOKUP(I22,Tabla19[],IF(I26="Cuantitativa",IF(I47&gt;=75%,2,3),IF(I47&lt;75%,3,2)),FALSE),""))</f>
        <v>INEQUITATIVO</v>
      </c>
      <c r="J48" s="237" t="str">
        <f>IF(J47="Incorrección supera Materialidad",IFERROR(VLOOKUP(J22,Tabla19[],IF(J47="Incorrección supera Materialidad",3,2),FALSE),""),IFERROR(VLOOKUP(J22,Tabla19[],IF(J26="Cuantitativa",IF(J47&gt;=75%,2,3),IF(J47&lt;75%,3,2)),FALSE),""))</f>
        <v>ANTIECONÓMICO INEFECTIVO</v>
      </c>
      <c r="K48" s="238" t="str">
        <f>IF(K47="Incorrección supera Materialidad",IFERROR(VLOOKUP(K22,Tabla19[],IF(K47="Incorrección supera Materialidad",3,2),FALSE),""),IFERROR(VLOOKUP(K22,Tabla19[],IF(K26="Cuantitativa",IF(K47&gt;=75%,2,3),IF(K47&lt;75%,3,2)),FALSE),""))</f>
        <v>ANTIECONÓMICO INEFECTIVO</v>
      </c>
      <c r="L48" s="237" t="str">
        <f>IF(L47="Incorrección supera Materialidad",IFERROR(VLOOKUP(L22,Tabla19[],IF(L47="Incorrección supera Materialidad",3,2),FALSE),""),IFERROR(VLOOKUP(L22,Tabla19[],IF(L26="Cuantitativa",IF(L47&gt;=75%,2,3),IF(L47&lt;75%,3,2)),FALSE),""))</f>
        <v>SI SE INTERNALIZARON Y SE COMPENSARON LAS AFECTACIONES AMBIENTALES</v>
      </c>
      <c r="M48" s="238" t="str">
        <f>IF(M47="Incorrección supera Materialidad",IFERROR(VLOOKUP(M22,Tabla19[],IF(M47="Incorrección supera Materialidad",3,2),FALSE),""),IFERROR(VLOOKUP(M22,Tabla19[],IF(M26="Cuantitativa",IF(M47&gt;=75%,2,3),IF(M47&lt;75%,3,2)),FALSE),""))</f>
        <v>SI SE INTERNALIZARON Y SE COMPENSARON LAS AFECTACIONES AMBIENTALES</v>
      </c>
      <c r="N48" s="239" t="str">
        <f>IF(N47="Incorrección supera Materialidad",IFERROR(VLOOKUP(N22,Tabla19[],IF(N47="Incorrección supera Materialidad",3,2),FALSE),""),IFERROR(VLOOKUP(N22,Tabla19[],IF(N26="Cuantitativa",IF(N47&gt;=75%,2,3),IF(N47&lt;75%,3,2)),FALSE),""))</f>
        <v>SI SE INTERNALIZARON Y SE COMPENSARON LAS AFECTACIONES AMBIENTALES</v>
      </c>
      <c r="O48" s="240"/>
    </row>
    <row r="49" spans="2:22" s="241" customFormat="1" ht="18" customHeight="1" x14ac:dyDescent="0.25">
      <c r="B49" s="172"/>
      <c r="C49" s="242"/>
      <c r="D49" s="243"/>
      <c r="E49" s="244"/>
      <c r="F49" s="245"/>
      <c r="G49" s="243"/>
      <c r="H49" s="243"/>
      <c r="I49" s="243"/>
      <c r="J49" s="243"/>
      <c r="K49" s="243"/>
      <c r="L49" s="243"/>
      <c r="M49" s="243"/>
      <c r="N49" s="243"/>
    </row>
    <row r="50" spans="2:22" s="241" customFormat="1" ht="28.9" customHeight="1" thickBot="1" x14ac:dyDescent="0.3">
      <c r="B50" s="407" t="s">
        <v>526</v>
      </c>
      <c r="C50" s="407"/>
      <c r="D50" s="243"/>
      <c r="E50" s="243"/>
      <c r="F50" s="243"/>
      <c r="G50" s="243"/>
      <c r="H50" s="243"/>
      <c r="I50" s="243"/>
      <c r="J50" s="243"/>
      <c r="K50" s="243"/>
      <c r="L50" s="243"/>
      <c r="M50" s="243"/>
      <c r="N50" s="243"/>
    </row>
    <row r="51" spans="2:22" ht="105" customHeight="1" thickBot="1" x14ac:dyDescent="0.3">
      <c r="B51" s="398" t="s">
        <v>110</v>
      </c>
      <c r="C51" s="398"/>
      <c r="D51" s="166" t="str">
        <f t="shared" ref="D51:N51" si="7">+D20</f>
        <v>OBJETIVO 1: Verificar la gestión de los recursos economicos entregados bajo el marco del PAE</v>
      </c>
      <c r="E51" s="166" t="str">
        <f t="shared" si="7"/>
        <v>OBJETIVO 2: Evaluar la eficiencia y la eficacia de los sistemas institucionales para supervisar el estado en que la alimentación es entregada a los beneficiarios.</v>
      </c>
      <c r="F51" s="166" t="str">
        <f t="shared" si="7"/>
        <v>OBJETIVO 3: Verificar que los productos y servicios recibidos cumplan con las especificaciones definidas, se encuentren en funcionamiento y hayan contribuido al fin para el cual fueron adquiridos.</v>
      </c>
      <c r="G51" s="166" t="str">
        <f t="shared" si="7"/>
        <v>OBJETIVO 4</v>
      </c>
      <c r="H51" s="166" t="str">
        <f t="shared" si="7"/>
        <v>OBJETIVO 5</v>
      </c>
      <c r="I51" s="166" t="str">
        <f t="shared" si="7"/>
        <v>OBJETIVO 6</v>
      </c>
      <c r="J51" s="166" t="str">
        <f t="shared" si="7"/>
        <v>OBJETIVO 7</v>
      </c>
      <c r="K51" s="166" t="str">
        <f t="shared" si="7"/>
        <v>OBJETIVO 8</v>
      </c>
      <c r="L51" s="166" t="str">
        <f t="shared" si="7"/>
        <v>OBJETIVO 9</v>
      </c>
      <c r="M51" s="166" t="str">
        <f t="shared" si="7"/>
        <v>OBJETIVO 10</v>
      </c>
      <c r="N51" s="167" t="str">
        <f t="shared" si="7"/>
        <v>OBJETIVO 11</v>
      </c>
      <c r="O51" s="392" t="s">
        <v>527</v>
      </c>
      <c r="P51" s="393"/>
      <c r="Q51" s="376" t="s">
        <v>481</v>
      </c>
      <c r="R51" s="377"/>
    </row>
    <row r="52" spans="2:22" ht="42.75" customHeight="1" x14ac:dyDescent="0.25">
      <c r="B52" s="399" t="s">
        <v>81</v>
      </c>
      <c r="C52" s="400"/>
      <c r="D52" s="246" t="str">
        <f t="shared" ref="D52:M52" si="8">IFERROR(IF(COUNTIFS($D$20:$N$20,D$51,$D$48:$N$48,"*ANTIECONÓMICO*")/COUNTIFS($D$20:$N$20,D$51,$D$22:$N$22,"*Economía*")&gt;25%,"ANTIECONÓMICO","ECONÓMICO" ),"")</f>
        <v>ECONÓMICO</v>
      </c>
      <c r="E52" s="246" t="str">
        <f>IFERROR(IF(COUNTIFS($D$20:$N$20,E$51,$D$48:$N$48,"*ANTIECONÓMICO*")/COUNTIFS($D$20:$N$20,E$51,$D$22:$N$22,"*Economía*")&gt;25%,"ANTIECONÓMICO","ECONÓMICO" ),"")</f>
        <v>ECONÓMICO</v>
      </c>
      <c r="F52" s="246" t="str">
        <f>IFERROR(IF(COUNTIFS($D$20:$N$20,F$51,$D$48:$N$48,"*ANTIECONÓMICO*")/COUNTIFS($D$20:$N$20,F$51,$D$22:$N$22,"*Economía*")&gt;25%,"ANTIECONÓMICO","ECONÓMICO" ),"")</f>
        <v/>
      </c>
      <c r="G52" s="246" t="str">
        <f t="shared" si="8"/>
        <v/>
      </c>
      <c r="H52" s="246" t="str">
        <f t="shared" si="8"/>
        <v/>
      </c>
      <c r="I52" s="246" t="str">
        <f t="shared" si="8"/>
        <v/>
      </c>
      <c r="J52" s="246" t="str">
        <f t="shared" si="8"/>
        <v>ANTIECONÓMICO</v>
      </c>
      <c r="K52" s="246" t="str">
        <f t="shared" si="8"/>
        <v>ANTIECONÓMICO</v>
      </c>
      <c r="L52" s="246" t="str">
        <f t="shared" si="8"/>
        <v/>
      </c>
      <c r="M52" s="246" t="str">
        <f t="shared" si="8"/>
        <v/>
      </c>
      <c r="N52" s="247" t="str">
        <f>IFERROR(IF(COUNTIFS($D$20:$N$20,N$51,$D$48:$N$48,"*ANTIECONÓMICO*")/COUNTIFS($D$20:$N$20,N$51,$D$22:$N$22,"*Economía*")&gt;25%,"ANTIECONÓMICO","ECONÓMICO" ),"")</f>
        <v/>
      </c>
      <c r="O52" s="394" t="str">
        <f>IFERROR(IF(COUNTIF(D52:N52,"ECONÓMICO*")/COUNTIF(D52:N52,"*ANTIECONÓMICO*")&gt;=75%,"ECONÓMICO","ANTIECONÓMICO"),"")</f>
        <v>ECONÓMICO</v>
      </c>
      <c r="P52" s="395"/>
      <c r="Q52" s="378" t="str">
        <f>IF(P46="NO APLICA","NO APLICA",IF(AND(P46&gt;=75%,P46&lt;=100%),"FAVORABLE",IF(AND(P46&gt;=65%,P46&lt;75%),"CON OBSERVACIONES","DESFAVORABLE")))</f>
        <v>FAVORABLE</v>
      </c>
      <c r="R52" s="379"/>
    </row>
    <row r="53" spans="2:22" ht="42.75" customHeight="1" x14ac:dyDescent="0.25">
      <c r="B53" s="387" t="s">
        <v>111</v>
      </c>
      <c r="C53" s="388"/>
      <c r="D53" s="248" t="str">
        <f t="shared" ref="D53:N53" si="9">IFERROR(IF((COUNTIFS($D$20:$N$20,D$51,$D$48:$N$48,"*INEFICIENTE*")+COUNTIFS($D$20:$N$20,D$51,$D$48:$N$48,"*INEFECTIVO*"))/COUNTIFS($D$20:$N$20,D$51,$D$22:$N$22,"*Eficiencia*")&gt;25%,"INEFICIENTE","EFICIENTE" ),"")</f>
        <v/>
      </c>
      <c r="E53" s="248" t="str">
        <f t="shared" si="9"/>
        <v/>
      </c>
      <c r="F53" s="248" t="str">
        <f t="shared" si="9"/>
        <v/>
      </c>
      <c r="G53" s="248" t="str">
        <f t="shared" si="9"/>
        <v/>
      </c>
      <c r="H53" s="248" t="str">
        <f t="shared" si="9"/>
        <v/>
      </c>
      <c r="I53" s="248" t="str">
        <f t="shared" si="9"/>
        <v/>
      </c>
      <c r="J53" s="248" t="str">
        <f t="shared" si="9"/>
        <v>INEFICIENTE</v>
      </c>
      <c r="K53" s="248" t="str">
        <f t="shared" si="9"/>
        <v>INEFICIENTE</v>
      </c>
      <c r="L53" s="248" t="str">
        <f t="shared" si="9"/>
        <v/>
      </c>
      <c r="M53" s="248" t="str">
        <f t="shared" si="9"/>
        <v/>
      </c>
      <c r="N53" s="249" t="str">
        <f t="shared" si="9"/>
        <v/>
      </c>
      <c r="O53" s="396" t="str">
        <f>IFERROR(IF(COUNTIF(D53:N53,"EFICIENTE")/COUNTIF(D53:N53,"*INEFICIENTE*")&gt;=75%,"EFICIENTE","INEFICIENTE"),"")</f>
        <v>INEFICIENTE</v>
      </c>
      <c r="P53" s="397"/>
      <c r="Q53" s="380"/>
      <c r="R53" s="381"/>
      <c r="U53" s="250"/>
      <c r="V53" s="250"/>
    </row>
    <row r="54" spans="2:22" ht="42.75" customHeight="1" x14ac:dyDescent="0.25">
      <c r="B54" s="387" t="s">
        <v>82</v>
      </c>
      <c r="C54" s="388"/>
      <c r="D54" s="248" t="str">
        <f t="shared" ref="D54:N54" si="10">IFERROR(IF((COUNTIFS($D$20:$N$20,D$51,$D$48:$N$48,"*INEFICAZ*")+COUNTIFS($D$20:$N$20,D$51,$D$48:$N$48,"*INEFECTIVO*"))/COUNTIFS($D$20:$N$20,D$51,$D$22:$N$22,"*Eficacia*")&gt;25%,"INEFICAZ","EFICAZ" ),"")</f>
        <v/>
      </c>
      <c r="E54" s="248" t="str">
        <f>IFERROR(IF((COUNTIFS($D$20:$N$20,E$51,$D$48:$N$48,"*INEFICAZ*")+COUNTIFS($D$20:$N$20,E$51,$D$48:$N$48,"*INEFECTIVO*"))/COUNTIFS($D$20:$N$20,E$51,$D$22:$N$22,"*Eficacia*")&gt;25%,"INEFICAZ","EFICAZ" ),"")</f>
        <v/>
      </c>
      <c r="F54" s="248" t="str">
        <f t="shared" si="10"/>
        <v>INEFICAZ</v>
      </c>
      <c r="G54" s="248" t="str">
        <f t="shared" si="10"/>
        <v>INEFICAZ</v>
      </c>
      <c r="H54" s="248" t="str">
        <f t="shared" si="10"/>
        <v/>
      </c>
      <c r="I54" s="248" t="str">
        <f t="shared" si="10"/>
        <v/>
      </c>
      <c r="J54" s="248" t="str">
        <f t="shared" si="10"/>
        <v>INEFICAZ</v>
      </c>
      <c r="K54" s="248" t="str">
        <f t="shared" si="10"/>
        <v>INEFICAZ</v>
      </c>
      <c r="L54" s="248" t="str">
        <f t="shared" si="10"/>
        <v/>
      </c>
      <c r="M54" s="248" t="str">
        <f t="shared" si="10"/>
        <v/>
      </c>
      <c r="N54" s="249" t="str">
        <f t="shared" si="10"/>
        <v/>
      </c>
      <c r="O54" s="396" t="str">
        <f>IFERROR(IF(COUNTIF(D54:N54,"EFICAZ")/COUNTIF(D54:N54,"*INEFICAZ*")&gt;=75%,"EFICAZ","INEFICAZ"),"")</f>
        <v>INEFICAZ</v>
      </c>
      <c r="P54" s="397"/>
      <c r="Q54" s="380"/>
      <c r="R54" s="381"/>
    </row>
    <row r="55" spans="2:22" ht="42.75" customHeight="1" x14ac:dyDescent="0.25">
      <c r="B55" s="387" t="s">
        <v>84</v>
      </c>
      <c r="C55" s="388"/>
      <c r="D55" s="248" t="str">
        <f t="shared" ref="D55:N55" si="11">IFERROR(IF(COUNTIFS($D$20:$N$20,D$51,$D$48:$N$48,"*INEFECTIVO*")/COUNTIFS($D$20:$N$20,D$51,$D$22:$N$22,"*Eficacia y Eficiencia*")&gt;25%,"INEFECTIVO","EFECTIVO" ),"")</f>
        <v/>
      </c>
      <c r="E55" s="248" t="str">
        <f>IFERROR(IF(COUNTIFS($D$20:$N$20,E$51,$D$48:$N$48,"*INEFECTIVO*")/COUNTIFS($D$20:$N$20,E$51,$D$22:$N$22,"*Eficacia y Eficiencia*")&gt;25%,"INEFECTIVO","EFECTIVO" ),"")</f>
        <v/>
      </c>
      <c r="F55" s="248" t="str">
        <f t="shared" si="11"/>
        <v/>
      </c>
      <c r="G55" s="248" t="str">
        <f t="shared" si="11"/>
        <v/>
      </c>
      <c r="H55" s="248" t="str">
        <f t="shared" si="11"/>
        <v/>
      </c>
      <c r="I55" s="248" t="str">
        <f t="shared" si="11"/>
        <v/>
      </c>
      <c r="J55" s="248" t="str">
        <f t="shared" si="11"/>
        <v>INEFECTIVO</v>
      </c>
      <c r="K55" s="248" t="str">
        <f t="shared" si="11"/>
        <v>INEFECTIVO</v>
      </c>
      <c r="L55" s="248" t="str">
        <f t="shared" si="11"/>
        <v/>
      </c>
      <c r="M55" s="248" t="str">
        <f t="shared" si="11"/>
        <v/>
      </c>
      <c r="N55" s="249" t="str">
        <f t="shared" si="11"/>
        <v/>
      </c>
      <c r="O55" s="396" t="str">
        <f>IFERROR(IF(COUNTIF(D55:N55,"EFECTIVO")/COUNTIF(D55:N55,"*INEFECTIVO*")&gt;=75%,"EFECTIVO","INEFECTIVO"),"")</f>
        <v>INEFECTIVO</v>
      </c>
      <c r="P55" s="397"/>
      <c r="Q55" s="380"/>
      <c r="R55" s="381"/>
    </row>
    <row r="56" spans="2:22" ht="54" customHeight="1" thickBot="1" x14ac:dyDescent="0.3">
      <c r="B56" s="387" t="s">
        <v>231</v>
      </c>
      <c r="C56" s="388"/>
      <c r="D56" s="251" t="str">
        <f>IFERROR(IF(COUNTIFS($D$20:$N$20,D$51,$D$48:$N$48,"*NI SE INTERNALIZARON NI SE COMPENSARON LAS AFECTACIONES AMBIENTALES*")/COUNTIFS($D$20:$N$20,D$51,$D$22:$N$22,"*Valoración de Costos Ambientales*")&gt;25%,"NI SE INTERNALIZARON NI SE COMPENSARON LAS AFECTACIONES AMBIENTALES","SI SE INTERNALIZARON Y SE COMPENSARON LAS AFECTACIONES AMBIENTALES" ),"")</f>
        <v/>
      </c>
      <c r="E56" s="251" t="str">
        <f t="shared" ref="E56:N56" si="12">IFERROR(IF(COUNTIFS($D$20:$N$20,E$51,$D$48:$N$48,"*NI SE INTERNALIZARON NI SE COMPENSARON LAS AFECTACIONES AMBIENTALES*")/COUNTIFS($D$20:$N$20,E$51,$D$22:$N$22,"*Valoración de Costos Ambientales*")&gt;25%,"NI SE INTERNALIZARON NI SE COMPENSARON LAS AFECTACIONES AMBIENTALES","SI SE INTERNALIZARON Y SE COMPENSARON LAS AFECTACIONES AMBIENTALES" ),"")</f>
        <v/>
      </c>
      <c r="F56" s="251" t="str">
        <f t="shared" si="12"/>
        <v/>
      </c>
      <c r="G56" s="251" t="str">
        <f t="shared" si="12"/>
        <v/>
      </c>
      <c r="H56" s="251" t="str">
        <f t="shared" si="12"/>
        <v/>
      </c>
      <c r="I56" s="251" t="str">
        <f t="shared" si="12"/>
        <v/>
      </c>
      <c r="J56" s="251" t="str">
        <f t="shared" si="12"/>
        <v/>
      </c>
      <c r="K56" s="251" t="str">
        <f t="shared" si="12"/>
        <v/>
      </c>
      <c r="L56" s="251" t="str">
        <f t="shared" si="12"/>
        <v>SI SE INTERNALIZARON Y SE COMPENSARON LAS AFECTACIONES AMBIENTALES</v>
      </c>
      <c r="M56" s="251" t="str">
        <f t="shared" si="12"/>
        <v>SI SE INTERNALIZARON Y SE COMPENSARON LAS AFECTACIONES AMBIENTALES</v>
      </c>
      <c r="N56" s="252" t="str">
        <f t="shared" si="12"/>
        <v>SI SE INTERNALIZARON Y SE COMPENSARON LAS AFECTACIONES AMBIENTALES</v>
      </c>
      <c r="O56" s="412" t="str">
        <f>IFERROR(IF(COUNTIF(D56:N56,"SI SE INTERNALIZARON*")/COUNTIF(D56:N56,"*INTERNALIZARON*")&gt;=75%,"SI SE INTERNALIZARON Y SE COMPENSARON LAS AFECTACIONES AMBIENTALES","NI SE INTERNALIZARON NI SE COMPENSARON LAS AFECTACIONES AMBIENTALES"),"")</f>
        <v>SI SE INTERNALIZARON Y SE COMPENSARON LAS AFECTACIONES AMBIENTALES</v>
      </c>
      <c r="P56" s="413"/>
      <c r="Q56" s="382"/>
      <c r="R56" s="383"/>
    </row>
    <row r="57" spans="2:22" ht="54" customHeight="1" x14ac:dyDescent="0.25">
      <c r="B57" s="387" t="s">
        <v>112</v>
      </c>
      <c r="C57" s="388"/>
      <c r="D57" s="251" t="str">
        <f t="shared" ref="D57:N57" si="13">IFERROR(IF(COUNTIFS($D$20:$N$20,D$51,$D$48:$N$48,"*NO SE AGREGA VALOR PÚBLICO O NO SE DISPONE DE LOS RECURSOS NECESARIOS*")/COUNTIFS($D$20:$N$20,D$51,$D$22:$N$22,"*Desarrollo Sostenible*")&gt;25%,"NO SE AGREGA VALOR PÚBLICO O NO SE DISPONE DE LOS RECURSOS NECESARIOS","SE AGREGA VALOR PÚBLICO O SE DISPONE DE LOS RECURSOS NECESARIOS" ),"")</f>
        <v/>
      </c>
      <c r="E57" s="251" t="str">
        <f t="shared" si="13"/>
        <v/>
      </c>
      <c r="F57" s="251" t="str">
        <f t="shared" si="13"/>
        <v/>
      </c>
      <c r="G57" s="251" t="str">
        <f t="shared" si="13"/>
        <v/>
      </c>
      <c r="H57" s="251" t="str">
        <f t="shared" si="13"/>
        <v/>
      </c>
      <c r="I57" s="251" t="str">
        <f t="shared" si="13"/>
        <v/>
      </c>
      <c r="J57" s="251" t="str">
        <f t="shared" si="13"/>
        <v/>
      </c>
      <c r="K57" s="251" t="str">
        <f t="shared" si="13"/>
        <v/>
      </c>
      <c r="L57" s="251" t="str">
        <f t="shared" si="13"/>
        <v/>
      </c>
      <c r="M57" s="251" t="str">
        <f t="shared" si="13"/>
        <v/>
      </c>
      <c r="N57" s="252" t="str">
        <f t="shared" si="13"/>
        <v/>
      </c>
      <c r="O57" s="414" t="str">
        <f>IFERROR(IF(COUNTIF(D57:N57,"NO SE AGREGA VALOR PÚBLICO*")/COUNTIF(D57:N57,"*VALOR PÚBLICO*")&gt;25%,"NO SE AGREGA VALOR PÚBLICO O NO SE DISPONE DE LOS RECURSOS NECESARIOS","SE AGREGA VALOR PÚBLICO O SE DISPONE DE LOS RECURSOS NECESARIOS"),"")</f>
        <v/>
      </c>
      <c r="P57" s="415"/>
      <c r="Q57" s="420" t="s">
        <v>283</v>
      </c>
      <c r="R57" s="416">
        <f>+P46</f>
        <v>0.79997369528619533</v>
      </c>
    </row>
    <row r="58" spans="2:22" ht="48" customHeight="1" thickBot="1" x14ac:dyDescent="0.3">
      <c r="B58" s="422" t="s">
        <v>85</v>
      </c>
      <c r="C58" s="423"/>
      <c r="D58" s="253" t="str">
        <f t="shared" ref="D58:N58" si="14">IFERROR(IF(COUNTIFS($D$20:$N$20,D$51,$D$48:$N$48,"*INEQUITATIVO*")/COUNTIFS($D$20:$N$20,D$51,$D$22:$N$22,"*Equidad*")&gt;25%,"INEQUITATIVO","EQUITATIVO" ),"")</f>
        <v/>
      </c>
      <c r="E58" s="253" t="str">
        <f t="shared" si="14"/>
        <v/>
      </c>
      <c r="F58" s="253" t="str">
        <f t="shared" si="14"/>
        <v/>
      </c>
      <c r="G58" s="253" t="str">
        <f>IFERROR(IF(COUNTIFS($D$20:$N$20,G$51,$D$48:$N$48,"*INEQUITATIVO*")/COUNTIFS($D$20:$N$20,G$51,$D$22:$N$22,"*Equidad*")&gt;25%,"INEQUITATIVO","EQUITATIVO" ),"")</f>
        <v/>
      </c>
      <c r="H58" s="253" t="str">
        <f t="shared" si="14"/>
        <v>EQUITATIVO</v>
      </c>
      <c r="I58" s="253" t="str">
        <f t="shared" si="14"/>
        <v>INEQUITATIVO</v>
      </c>
      <c r="J58" s="253" t="str">
        <f t="shared" si="14"/>
        <v/>
      </c>
      <c r="K58" s="253" t="str">
        <f t="shared" si="14"/>
        <v/>
      </c>
      <c r="L58" s="253" t="str">
        <f t="shared" si="14"/>
        <v/>
      </c>
      <c r="M58" s="253" t="str">
        <f t="shared" si="14"/>
        <v/>
      </c>
      <c r="N58" s="254" t="str">
        <f t="shared" si="14"/>
        <v/>
      </c>
      <c r="O58" s="424" t="str">
        <f>IFERROR(IF(COUNTIF(D58:N58,"EQUITATIVO")/COUNTIF(D58:N58,"*EQUITATIVO")&gt;=75%,"EQUITATIVO","INEQUITATIVO"),"")</f>
        <v>INEQUITATIVO</v>
      </c>
      <c r="P58" s="425"/>
      <c r="Q58" s="421"/>
      <c r="R58" s="417"/>
    </row>
    <row r="59" spans="2:22" x14ac:dyDescent="0.25">
      <c r="Q59" s="172"/>
      <c r="R59" s="172"/>
    </row>
    <row r="61" spans="2:22" ht="26.45" customHeight="1" x14ac:dyDescent="0.25">
      <c r="D61" s="250"/>
      <c r="Q61" s="407" t="s">
        <v>526</v>
      </c>
      <c r="R61" s="407"/>
    </row>
    <row r="62" spans="2:22" ht="22.9" customHeight="1" x14ac:dyDescent="0.25">
      <c r="Q62" s="411" t="s">
        <v>482</v>
      </c>
      <c r="R62" s="411"/>
    </row>
    <row r="63" spans="2:22" x14ac:dyDescent="0.25">
      <c r="Q63" s="411"/>
      <c r="R63" s="411"/>
    </row>
    <row r="64" spans="2:22" ht="23.45" customHeight="1" x14ac:dyDescent="0.25">
      <c r="Q64" s="255" t="s">
        <v>528</v>
      </c>
      <c r="R64" s="255" t="s">
        <v>284</v>
      </c>
    </row>
    <row r="65" spans="17:18" ht="19.899999999999999" customHeight="1" x14ac:dyDescent="0.25">
      <c r="Q65" s="256" t="s">
        <v>529</v>
      </c>
      <c r="R65" s="256" t="s">
        <v>285</v>
      </c>
    </row>
    <row r="66" spans="17:18" ht="19.899999999999999" customHeight="1" x14ac:dyDescent="0.25">
      <c r="Q66" s="257" t="s">
        <v>495</v>
      </c>
      <c r="R66" s="257" t="s">
        <v>286</v>
      </c>
    </row>
  </sheetData>
  <sheetProtection algorithmName="SHA-512" hashValue="qxWYkGh19mLcqxSJU/5KhVlqzk0PMhfTsjvdNYakwmjpTR8vpGW2nJWWibOin96BzEhdFELT78sp57/M4P8l/A==" saltValue="ZdgIvoIypAzjT132/c7G4g==" spinCount="100000" sheet="1" objects="1" scenarios="1" formatColumns="0" formatRows="0" pivotTables="0"/>
  <mergeCells count="45">
    <mergeCell ref="B57:C57"/>
    <mergeCell ref="B56:C56"/>
    <mergeCell ref="B11:K11"/>
    <mergeCell ref="B12:J12"/>
    <mergeCell ref="Q57:Q58"/>
    <mergeCell ref="B58:C58"/>
    <mergeCell ref="O58:P58"/>
    <mergeCell ref="B53:C53"/>
    <mergeCell ref="B35:B48"/>
    <mergeCell ref="B50:C50"/>
    <mergeCell ref="Q62:R63"/>
    <mergeCell ref="O54:P54"/>
    <mergeCell ref="O55:P55"/>
    <mergeCell ref="O56:P56"/>
    <mergeCell ref="O57:P57"/>
    <mergeCell ref="R57:R58"/>
    <mergeCell ref="Q61:R61"/>
    <mergeCell ref="D4:F4"/>
    <mergeCell ref="D5:F5"/>
    <mergeCell ref="D6:F6"/>
    <mergeCell ref="D7:F7"/>
    <mergeCell ref="D8:F8"/>
    <mergeCell ref="I5:J5"/>
    <mergeCell ref="I6:J6"/>
    <mergeCell ref="I7:J7"/>
    <mergeCell ref="I8:J8"/>
    <mergeCell ref="B20:B25"/>
    <mergeCell ref="B13:C13"/>
    <mergeCell ref="B18:C18"/>
    <mergeCell ref="J1:K1"/>
    <mergeCell ref="B14:F14"/>
    <mergeCell ref="B26:B34"/>
    <mergeCell ref="Q51:R51"/>
    <mergeCell ref="Q52:R56"/>
    <mergeCell ref="C19:N19"/>
    <mergeCell ref="B54:C54"/>
    <mergeCell ref="B55:C55"/>
    <mergeCell ref="J2:K2"/>
    <mergeCell ref="B1:C2"/>
    <mergeCell ref="D1:I2"/>
    <mergeCell ref="O51:P51"/>
    <mergeCell ref="O52:P52"/>
    <mergeCell ref="O53:P53"/>
    <mergeCell ref="B51:C51"/>
    <mergeCell ref="B52:C52"/>
  </mergeCells>
  <phoneticPr fontId="36" type="noConversion"/>
  <conditionalFormatting sqref="C15:F15">
    <cfRule type="containsText" dxfId="94" priority="31" operator="containsText" text="Medio">
      <formula>NOT(ISERROR(SEARCH("Medio",C15)))</formula>
    </cfRule>
    <cfRule type="containsText" dxfId="93" priority="30" operator="containsText" text="Alto">
      <formula>NOT(ISERROR(SEARCH("Alto",C15)))</formula>
    </cfRule>
    <cfRule type="containsText" dxfId="92" priority="29" operator="containsText" text="Crítico">
      <formula>NOT(ISERROR(SEARCH("Crítico",C15)))</formula>
    </cfRule>
    <cfRule type="containsText" dxfId="91" priority="32" operator="containsText" text="Bajo">
      <formula>NOT(ISERROR(SEARCH("Bajo",C15)))</formula>
    </cfRule>
  </conditionalFormatting>
  <conditionalFormatting sqref="D47:N47">
    <cfRule type="cellIs" dxfId="90" priority="1" operator="lessThan">
      <formula>0.75</formula>
    </cfRule>
    <cfRule type="containsText" dxfId="89" priority="13" operator="containsText" text="Incorrección supera Materialidad">
      <formula>NOT(ISERROR(SEARCH("Incorrección supera Materialidad",D47)))</formula>
    </cfRule>
  </conditionalFormatting>
  <conditionalFormatting sqref="E3 H4:H8">
    <cfRule type="cellIs" dxfId="88" priority="42" operator="equal">
      <formula>"ERROR"</formula>
    </cfRule>
    <cfRule type="cellIs" dxfId="87" priority="38" operator="equal">
      <formula>"INEXISTENTE"</formula>
    </cfRule>
    <cfRule type="cellIs" dxfId="86" priority="39" operator="equal">
      <formula>"INADECUADO"</formula>
    </cfRule>
    <cfRule type="cellIs" dxfId="85" priority="40" operator="equal">
      <formula>"PARCIALMENTE ADECUADO"</formula>
    </cfRule>
    <cfRule type="cellIs" dxfId="84" priority="41" operator="equal">
      <formula>"ADECUADO"</formula>
    </cfRule>
  </conditionalFormatting>
  <conditionalFormatting sqref="J1:J2">
    <cfRule type="cellIs" dxfId="83" priority="18" operator="equal">
      <formula>"ERROR"</formula>
    </cfRule>
    <cfRule type="cellIs" dxfId="82" priority="17" operator="equal">
      <formula>"ADECUADO"</formula>
    </cfRule>
    <cfRule type="cellIs" dxfId="81" priority="16" operator="equal">
      <formula>"PARCIALMENTE ADECUADO"</formula>
    </cfRule>
    <cfRule type="cellIs" dxfId="80" priority="15" operator="equal">
      <formula>"INADECUADO"</formula>
    </cfRule>
    <cfRule type="cellIs" dxfId="79" priority="14" operator="equal">
      <formula>"INEXISTENTE"</formula>
    </cfRule>
  </conditionalFormatting>
  <conditionalFormatting sqref="Q52 R57">
    <cfRule type="containsText" dxfId="78" priority="23" operator="containsText" text="DESFAVORABLE">
      <formula>NOT(ISERROR(SEARCH("DESFAVORABLE",Q52)))</formula>
    </cfRule>
    <cfRule type="containsText" dxfId="77" priority="24" operator="containsText" text="FAVORABLE">
      <formula>NOT(ISERROR(SEARCH("FAVORABLE",Q52)))</formula>
    </cfRule>
  </conditionalFormatting>
  <conditionalFormatting sqref="R57 Q52">
    <cfRule type="containsText" dxfId="76" priority="22" operator="containsText" text="CON OBSERVACIONES">
      <formula>NOT(ISERROR(SEARCH("CON OBSERVACIONES",Q52)))</formula>
    </cfRule>
  </conditionalFormatting>
  <conditionalFormatting sqref="R57:R58">
    <cfRule type="cellIs" dxfId="75" priority="20" operator="greaterThanOrEqual">
      <formula>0.75</formula>
    </cfRule>
    <cfRule type="cellIs" dxfId="74" priority="19" operator="between">
      <formula>0.65</formula>
      <formula>0.74</formula>
    </cfRule>
    <cfRule type="cellIs" dxfId="73" priority="21" operator="lessThan">
      <formula>"""75%"""</formula>
    </cfRule>
  </conditionalFormatting>
  <dataValidations count="3">
    <dataValidation type="decimal" allowBlank="1" showInputMessage="1" showErrorMessage="1" sqref="D33:N33">
      <formula1>D31</formula1>
      <formula2>D32</formula2>
    </dataValidation>
    <dataValidation type="list" allowBlank="1" showInputMessage="1" showErrorMessage="1" sqref="WVP983038:WVQ983044 WLT983038:WLU983044 WBX983038:WBY983044 VSB983038:VSC983044 VIF983038:VIG983044 UYJ983038:UYK983044 UON983038:UOO983044 UER983038:UES983044 TUV983038:TUW983044 TKZ983038:TLA983044 TBD983038:TBE983044 SRH983038:SRI983044 SHL983038:SHM983044 RXP983038:RXQ983044 RNT983038:RNU983044 RDX983038:RDY983044 QUB983038:QUC983044 QKF983038:QKG983044 QAJ983038:QAK983044 PQN983038:PQO983044 PGR983038:PGS983044 OWV983038:OWW983044 OMZ983038:ONA983044 ODD983038:ODE983044 NTH983038:NTI983044 NJL983038:NJM983044 MZP983038:MZQ983044 MPT983038:MPU983044 MFX983038:MFY983044 LWB983038:LWC983044 LMF983038:LMG983044 LCJ983038:LCK983044 KSN983038:KSO983044 KIR983038:KIS983044 JYV983038:JYW983044 JOZ983038:JPA983044 JFD983038:JFE983044 IVH983038:IVI983044 ILL983038:ILM983044 IBP983038:IBQ983044 HRT983038:HRU983044 HHX983038:HHY983044 GYB983038:GYC983044 GOF983038:GOG983044 GEJ983038:GEK983044 FUN983038:FUO983044 FKR983038:FKS983044 FAV983038:FAW983044 EQZ983038:ERA983044 EHD983038:EHE983044 DXH983038:DXI983044 DNL983038:DNM983044 DDP983038:DDQ983044 CTT983038:CTU983044 CJX983038:CJY983044 CAB983038:CAC983044 BQF983038:BQG983044 BGJ983038:BGK983044 AWN983038:AWO983044 AMR983038:AMS983044 ACV983038:ACW983044 SZ983038:TA983044 JD983038:JE983044 B983036:C983042 WVP917502:WVQ917508 WLT917502:WLU917508 WBX917502:WBY917508 VSB917502:VSC917508 VIF917502:VIG917508 UYJ917502:UYK917508 UON917502:UOO917508 UER917502:UES917508 TUV917502:TUW917508 TKZ917502:TLA917508 TBD917502:TBE917508 SRH917502:SRI917508 SHL917502:SHM917508 RXP917502:RXQ917508 RNT917502:RNU917508 RDX917502:RDY917508 QUB917502:QUC917508 QKF917502:QKG917508 QAJ917502:QAK917508 PQN917502:PQO917508 PGR917502:PGS917508 OWV917502:OWW917508 OMZ917502:ONA917508 ODD917502:ODE917508 NTH917502:NTI917508 NJL917502:NJM917508 MZP917502:MZQ917508 MPT917502:MPU917508 MFX917502:MFY917508 LWB917502:LWC917508 LMF917502:LMG917508 LCJ917502:LCK917508 KSN917502:KSO917508 KIR917502:KIS917508 JYV917502:JYW917508 JOZ917502:JPA917508 JFD917502:JFE917508 IVH917502:IVI917508 ILL917502:ILM917508 IBP917502:IBQ917508 HRT917502:HRU917508 HHX917502:HHY917508 GYB917502:GYC917508 GOF917502:GOG917508 GEJ917502:GEK917508 FUN917502:FUO917508 FKR917502:FKS917508 FAV917502:FAW917508 EQZ917502:ERA917508 EHD917502:EHE917508 DXH917502:DXI917508 DNL917502:DNM917508 DDP917502:DDQ917508 CTT917502:CTU917508 CJX917502:CJY917508 CAB917502:CAC917508 BQF917502:BQG917508 BGJ917502:BGK917508 AWN917502:AWO917508 AMR917502:AMS917508 ACV917502:ACW917508 SZ917502:TA917508 JD917502:JE917508 B917500:C917506 WVP851966:WVQ851972 WLT851966:WLU851972 WBX851966:WBY851972 VSB851966:VSC851972 VIF851966:VIG851972 UYJ851966:UYK851972 UON851966:UOO851972 UER851966:UES851972 TUV851966:TUW851972 TKZ851966:TLA851972 TBD851966:TBE851972 SRH851966:SRI851972 SHL851966:SHM851972 RXP851966:RXQ851972 RNT851966:RNU851972 RDX851966:RDY851972 QUB851966:QUC851972 QKF851966:QKG851972 QAJ851966:QAK851972 PQN851966:PQO851972 PGR851966:PGS851972 OWV851966:OWW851972 OMZ851966:ONA851972 ODD851966:ODE851972 NTH851966:NTI851972 NJL851966:NJM851972 MZP851966:MZQ851972 MPT851966:MPU851972 MFX851966:MFY851972 LWB851966:LWC851972 LMF851966:LMG851972 LCJ851966:LCK851972 KSN851966:KSO851972 KIR851966:KIS851972 JYV851966:JYW851972 JOZ851966:JPA851972 JFD851966:JFE851972 IVH851966:IVI851972 ILL851966:ILM851972 IBP851966:IBQ851972 HRT851966:HRU851972 HHX851966:HHY851972 GYB851966:GYC851972 GOF851966:GOG851972 GEJ851966:GEK851972 FUN851966:FUO851972 FKR851966:FKS851972 FAV851966:FAW851972 EQZ851966:ERA851972 EHD851966:EHE851972 DXH851966:DXI851972 DNL851966:DNM851972 DDP851966:DDQ851972 CTT851966:CTU851972 CJX851966:CJY851972 CAB851966:CAC851972 BQF851966:BQG851972 BGJ851966:BGK851972 AWN851966:AWO851972 AMR851966:AMS851972 ACV851966:ACW851972 SZ851966:TA851972 JD851966:JE851972 B851964:C851970 WVP786430:WVQ786436 WLT786430:WLU786436 WBX786430:WBY786436 VSB786430:VSC786436 VIF786430:VIG786436 UYJ786430:UYK786436 UON786430:UOO786436 UER786430:UES786436 TUV786430:TUW786436 TKZ786430:TLA786436 TBD786430:TBE786436 SRH786430:SRI786436 SHL786430:SHM786436 RXP786430:RXQ786436 RNT786430:RNU786436 RDX786430:RDY786436 QUB786430:QUC786436 QKF786430:QKG786436 QAJ786430:QAK786436 PQN786430:PQO786436 PGR786430:PGS786436 OWV786430:OWW786436 OMZ786430:ONA786436 ODD786430:ODE786436 NTH786430:NTI786436 NJL786430:NJM786436 MZP786430:MZQ786436 MPT786430:MPU786436 MFX786430:MFY786436 LWB786430:LWC786436 LMF786430:LMG786436 LCJ786430:LCK786436 KSN786430:KSO786436 KIR786430:KIS786436 JYV786430:JYW786436 JOZ786430:JPA786436 JFD786430:JFE786436 IVH786430:IVI786436 ILL786430:ILM786436 IBP786430:IBQ786436 HRT786430:HRU786436 HHX786430:HHY786436 GYB786430:GYC786436 GOF786430:GOG786436 GEJ786430:GEK786436 FUN786430:FUO786436 FKR786430:FKS786436 FAV786430:FAW786436 EQZ786430:ERA786436 EHD786430:EHE786436 DXH786430:DXI786436 DNL786430:DNM786436 DDP786430:DDQ786436 CTT786430:CTU786436 CJX786430:CJY786436 CAB786430:CAC786436 BQF786430:BQG786436 BGJ786430:BGK786436 AWN786430:AWO786436 AMR786430:AMS786436 ACV786430:ACW786436 SZ786430:TA786436 JD786430:JE786436 B786428:C786434 WVP720894:WVQ720900 WLT720894:WLU720900 WBX720894:WBY720900 VSB720894:VSC720900 VIF720894:VIG720900 UYJ720894:UYK720900 UON720894:UOO720900 UER720894:UES720900 TUV720894:TUW720900 TKZ720894:TLA720900 TBD720894:TBE720900 SRH720894:SRI720900 SHL720894:SHM720900 RXP720894:RXQ720900 RNT720894:RNU720900 RDX720894:RDY720900 QUB720894:QUC720900 QKF720894:QKG720900 QAJ720894:QAK720900 PQN720894:PQO720900 PGR720894:PGS720900 OWV720894:OWW720900 OMZ720894:ONA720900 ODD720894:ODE720900 NTH720894:NTI720900 NJL720894:NJM720900 MZP720894:MZQ720900 MPT720894:MPU720900 MFX720894:MFY720900 LWB720894:LWC720900 LMF720894:LMG720900 LCJ720894:LCK720900 KSN720894:KSO720900 KIR720894:KIS720900 JYV720894:JYW720900 JOZ720894:JPA720900 JFD720894:JFE720900 IVH720894:IVI720900 ILL720894:ILM720900 IBP720894:IBQ720900 HRT720894:HRU720900 HHX720894:HHY720900 GYB720894:GYC720900 GOF720894:GOG720900 GEJ720894:GEK720900 FUN720894:FUO720900 FKR720894:FKS720900 FAV720894:FAW720900 EQZ720894:ERA720900 EHD720894:EHE720900 DXH720894:DXI720900 DNL720894:DNM720900 DDP720894:DDQ720900 CTT720894:CTU720900 CJX720894:CJY720900 CAB720894:CAC720900 BQF720894:BQG720900 BGJ720894:BGK720900 AWN720894:AWO720900 AMR720894:AMS720900 ACV720894:ACW720900 SZ720894:TA720900 JD720894:JE720900 B720892:C720898 WVP655358:WVQ655364 WLT655358:WLU655364 WBX655358:WBY655364 VSB655358:VSC655364 VIF655358:VIG655364 UYJ655358:UYK655364 UON655358:UOO655364 UER655358:UES655364 TUV655358:TUW655364 TKZ655358:TLA655364 TBD655358:TBE655364 SRH655358:SRI655364 SHL655358:SHM655364 RXP655358:RXQ655364 RNT655358:RNU655364 RDX655358:RDY655364 QUB655358:QUC655364 QKF655358:QKG655364 QAJ655358:QAK655364 PQN655358:PQO655364 PGR655358:PGS655364 OWV655358:OWW655364 OMZ655358:ONA655364 ODD655358:ODE655364 NTH655358:NTI655364 NJL655358:NJM655364 MZP655358:MZQ655364 MPT655358:MPU655364 MFX655358:MFY655364 LWB655358:LWC655364 LMF655358:LMG655364 LCJ655358:LCK655364 KSN655358:KSO655364 KIR655358:KIS655364 JYV655358:JYW655364 JOZ655358:JPA655364 JFD655358:JFE655364 IVH655358:IVI655364 ILL655358:ILM655364 IBP655358:IBQ655364 HRT655358:HRU655364 HHX655358:HHY655364 GYB655358:GYC655364 GOF655358:GOG655364 GEJ655358:GEK655364 FUN655358:FUO655364 FKR655358:FKS655364 FAV655358:FAW655364 EQZ655358:ERA655364 EHD655358:EHE655364 DXH655358:DXI655364 DNL655358:DNM655364 DDP655358:DDQ655364 CTT655358:CTU655364 CJX655358:CJY655364 CAB655358:CAC655364 BQF655358:BQG655364 BGJ655358:BGK655364 AWN655358:AWO655364 AMR655358:AMS655364 ACV655358:ACW655364 SZ655358:TA655364 JD655358:JE655364 B655356:C655362 WVP589822:WVQ589828 WLT589822:WLU589828 WBX589822:WBY589828 VSB589822:VSC589828 VIF589822:VIG589828 UYJ589822:UYK589828 UON589822:UOO589828 UER589822:UES589828 TUV589822:TUW589828 TKZ589822:TLA589828 TBD589822:TBE589828 SRH589822:SRI589828 SHL589822:SHM589828 RXP589822:RXQ589828 RNT589822:RNU589828 RDX589822:RDY589828 QUB589822:QUC589828 QKF589822:QKG589828 QAJ589822:QAK589828 PQN589822:PQO589828 PGR589822:PGS589828 OWV589822:OWW589828 OMZ589822:ONA589828 ODD589822:ODE589828 NTH589822:NTI589828 NJL589822:NJM589828 MZP589822:MZQ589828 MPT589822:MPU589828 MFX589822:MFY589828 LWB589822:LWC589828 LMF589822:LMG589828 LCJ589822:LCK589828 KSN589822:KSO589828 KIR589822:KIS589828 JYV589822:JYW589828 JOZ589822:JPA589828 JFD589822:JFE589828 IVH589822:IVI589828 ILL589822:ILM589828 IBP589822:IBQ589828 HRT589822:HRU589828 HHX589822:HHY589828 GYB589822:GYC589828 GOF589822:GOG589828 GEJ589822:GEK589828 FUN589822:FUO589828 FKR589822:FKS589828 FAV589822:FAW589828 EQZ589822:ERA589828 EHD589822:EHE589828 DXH589822:DXI589828 DNL589822:DNM589828 DDP589822:DDQ589828 CTT589822:CTU589828 CJX589822:CJY589828 CAB589822:CAC589828 BQF589822:BQG589828 BGJ589822:BGK589828 AWN589822:AWO589828 AMR589822:AMS589828 ACV589822:ACW589828 SZ589822:TA589828 JD589822:JE589828 B589820:C589826 WVP524286:WVQ524292 WLT524286:WLU524292 WBX524286:WBY524292 VSB524286:VSC524292 VIF524286:VIG524292 UYJ524286:UYK524292 UON524286:UOO524292 UER524286:UES524292 TUV524286:TUW524292 TKZ524286:TLA524292 TBD524286:TBE524292 SRH524286:SRI524292 SHL524286:SHM524292 RXP524286:RXQ524292 RNT524286:RNU524292 RDX524286:RDY524292 QUB524286:QUC524292 QKF524286:QKG524292 QAJ524286:QAK524292 PQN524286:PQO524292 PGR524286:PGS524292 OWV524286:OWW524292 OMZ524286:ONA524292 ODD524286:ODE524292 NTH524286:NTI524292 NJL524286:NJM524292 MZP524286:MZQ524292 MPT524286:MPU524292 MFX524286:MFY524292 LWB524286:LWC524292 LMF524286:LMG524292 LCJ524286:LCK524292 KSN524286:KSO524292 KIR524286:KIS524292 JYV524286:JYW524292 JOZ524286:JPA524292 JFD524286:JFE524292 IVH524286:IVI524292 ILL524286:ILM524292 IBP524286:IBQ524292 HRT524286:HRU524292 HHX524286:HHY524292 GYB524286:GYC524292 GOF524286:GOG524292 GEJ524286:GEK524292 FUN524286:FUO524292 FKR524286:FKS524292 FAV524286:FAW524292 EQZ524286:ERA524292 EHD524286:EHE524292 DXH524286:DXI524292 DNL524286:DNM524292 DDP524286:DDQ524292 CTT524286:CTU524292 CJX524286:CJY524292 CAB524286:CAC524292 BQF524286:BQG524292 BGJ524286:BGK524292 AWN524286:AWO524292 AMR524286:AMS524292 ACV524286:ACW524292 SZ524286:TA524292 JD524286:JE524292 B524284:C524290 WVP458750:WVQ458756 WLT458750:WLU458756 WBX458750:WBY458756 VSB458750:VSC458756 VIF458750:VIG458756 UYJ458750:UYK458756 UON458750:UOO458756 UER458750:UES458756 TUV458750:TUW458756 TKZ458750:TLA458756 TBD458750:TBE458756 SRH458750:SRI458756 SHL458750:SHM458756 RXP458750:RXQ458756 RNT458750:RNU458756 RDX458750:RDY458756 QUB458750:QUC458756 QKF458750:QKG458756 QAJ458750:QAK458756 PQN458750:PQO458756 PGR458750:PGS458756 OWV458750:OWW458756 OMZ458750:ONA458756 ODD458750:ODE458756 NTH458750:NTI458756 NJL458750:NJM458756 MZP458750:MZQ458756 MPT458750:MPU458756 MFX458750:MFY458756 LWB458750:LWC458756 LMF458750:LMG458756 LCJ458750:LCK458756 KSN458750:KSO458756 KIR458750:KIS458756 JYV458750:JYW458756 JOZ458750:JPA458756 JFD458750:JFE458756 IVH458750:IVI458756 ILL458750:ILM458756 IBP458750:IBQ458756 HRT458750:HRU458756 HHX458750:HHY458756 GYB458750:GYC458756 GOF458750:GOG458756 GEJ458750:GEK458756 FUN458750:FUO458756 FKR458750:FKS458756 FAV458750:FAW458756 EQZ458750:ERA458756 EHD458750:EHE458756 DXH458750:DXI458756 DNL458750:DNM458756 DDP458750:DDQ458756 CTT458750:CTU458756 CJX458750:CJY458756 CAB458750:CAC458756 BQF458750:BQG458756 BGJ458750:BGK458756 AWN458750:AWO458756 AMR458750:AMS458756 ACV458750:ACW458756 SZ458750:TA458756 JD458750:JE458756 B458748:C458754 WVP393214:WVQ393220 WLT393214:WLU393220 WBX393214:WBY393220 VSB393214:VSC393220 VIF393214:VIG393220 UYJ393214:UYK393220 UON393214:UOO393220 UER393214:UES393220 TUV393214:TUW393220 TKZ393214:TLA393220 TBD393214:TBE393220 SRH393214:SRI393220 SHL393214:SHM393220 RXP393214:RXQ393220 RNT393214:RNU393220 RDX393214:RDY393220 QUB393214:QUC393220 QKF393214:QKG393220 QAJ393214:QAK393220 PQN393214:PQO393220 PGR393214:PGS393220 OWV393214:OWW393220 OMZ393214:ONA393220 ODD393214:ODE393220 NTH393214:NTI393220 NJL393214:NJM393220 MZP393214:MZQ393220 MPT393214:MPU393220 MFX393214:MFY393220 LWB393214:LWC393220 LMF393214:LMG393220 LCJ393214:LCK393220 KSN393214:KSO393220 KIR393214:KIS393220 JYV393214:JYW393220 JOZ393214:JPA393220 JFD393214:JFE393220 IVH393214:IVI393220 ILL393214:ILM393220 IBP393214:IBQ393220 HRT393214:HRU393220 HHX393214:HHY393220 GYB393214:GYC393220 GOF393214:GOG393220 GEJ393214:GEK393220 FUN393214:FUO393220 FKR393214:FKS393220 FAV393214:FAW393220 EQZ393214:ERA393220 EHD393214:EHE393220 DXH393214:DXI393220 DNL393214:DNM393220 DDP393214:DDQ393220 CTT393214:CTU393220 CJX393214:CJY393220 CAB393214:CAC393220 BQF393214:BQG393220 BGJ393214:BGK393220 AWN393214:AWO393220 AMR393214:AMS393220 ACV393214:ACW393220 SZ393214:TA393220 JD393214:JE393220 B393212:C393218 WVP327678:WVQ327684 WLT327678:WLU327684 WBX327678:WBY327684 VSB327678:VSC327684 VIF327678:VIG327684 UYJ327678:UYK327684 UON327678:UOO327684 UER327678:UES327684 TUV327678:TUW327684 TKZ327678:TLA327684 TBD327678:TBE327684 SRH327678:SRI327684 SHL327678:SHM327684 RXP327678:RXQ327684 RNT327678:RNU327684 RDX327678:RDY327684 QUB327678:QUC327684 QKF327678:QKG327684 QAJ327678:QAK327684 PQN327678:PQO327684 PGR327678:PGS327684 OWV327678:OWW327684 OMZ327678:ONA327684 ODD327678:ODE327684 NTH327678:NTI327684 NJL327678:NJM327684 MZP327678:MZQ327684 MPT327678:MPU327684 MFX327678:MFY327684 LWB327678:LWC327684 LMF327678:LMG327684 LCJ327678:LCK327684 KSN327678:KSO327684 KIR327678:KIS327684 JYV327678:JYW327684 JOZ327678:JPA327684 JFD327678:JFE327684 IVH327678:IVI327684 ILL327678:ILM327684 IBP327678:IBQ327684 HRT327678:HRU327684 HHX327678:HHY327684 GYB327678:GYC327684 GOF327678:GOG327684 GEJ327678:GEK327684 FUN327678:FUO327684 FKR327678:FKS327684 FAV327678:FAW327684 EQZ327678:ERA327684 EHD327678:EHE327684 DXH327678:DXI327684 DNL327678:DNM327684 DDP327678:DDQ327684 CTT327678:CTU327684 CJX327678:CJY327684 CAB327678:CAC327684 BQF327678:BQG327684 BGJ327678:BGK327684 AWN327678:AWO327684 AMR327678:AMS327684 ACV327678:ACW327684 SZ327678:TA327684 JD327678:JE327684 B327676:C327682 WVP262142:WVQ262148 WLT262142:WLU262148 WBX262142:WBY262148 VSB262142:VSC262148 VIF262142:VIG262148 UYJ262142:UYK262148 UON262142:UOO262148 UER262142:UES262148 TUV262142:TUW262148 TKZ262142:TLA262148 TBD262142:TBE262148 SRH262142:SRI262148 SHL262142:SHM262148 RXP262142:RXQ262148 RNT262142:RNU262148 RDX262142:RDY262148 QUB262142:QUC262148 QKF262142:QKG262148 QAJ262142:QAK262148 PQN262142:PQO262148 PGR262142:PGS262148 OWV262142:OWW262148 OMZ262142:ONA262148 ODD262142:ODE262148 NTH262142:NTI262148 NJL262142:NJM262148 MZP262142:MZQ262148 MPT262142:MPU262148 MFX262142:MFY262148 LWB262142:LWC262148 LMF262142:LMG262148 LCJ262142:LCK262148 KSN262142:KSO262148 KIR262142:KIS262148 JYV262142:JYW262148 JOZ262142:JPA262148 JFD262142:JFE262148 IVH262142:IVI262148 ILL262142:ILM262148 IBP262142:IBQ262148 HRT262142:HRU262148 HHX262142:HHY262148 GYB262142:GYC262148 GOF262142:GOG262148 GEJ262142:GEK262148 FUN262142:FUO262148 FKR262142:FKS262148 FAV262142:FAW262148 EQZ262142:ERA262148 EHD262142:EHE262148 DXH262142:DXI262148 DNL262142:DNM262148 DDP262142:DDQ262148 CTT262142:CTU262148 CJX262142:CJY262148 CAB262142:CAC262148 BQF262142:BQG262148 BGJ262142:BGK262148 AWN262142:AWO262148 AMR262142:AMS262148 ACV262142:ACW262148 SZ262142:TA262148 JD262142:JE262148 B262140:C262146 WVP196606:WVQ196612 WLT196606:WLU196612 WBX196606:WBY196612 VSB196606:VSC196612 VIF196606:VIG196612 UYJ196606:UYK196612 UON196606:UOO196612 UER196606:UES196612 TUV196606:TUW196612 TKZ196606:TLA196612 TBD196606:TBE196612 SRH196606:SRI196612 SHL196606:SHM196612 RXP196606:RXQ196612 RNT196606:RNU196612 RDX196606:RDY196612 QUB196606:QUC196612 QKF196606:QKG196612 QAJ196606:QAK196612 PQN196606:PQO196612 PGR196606:PGS196612 OWV196606:OWW196612 OMZ196606:ONA196612 ODD196606:ODE196612 NTH196606:NTI196612 NJL196606:NJM196612 MZP196606:MZQ196612 MPT196606:MPU196612 MFX196606:MFY196612 LWB196606:LWC196612 LMF196606:LMG196612 LCJ196606:LCK196612 KSN196606:KSO196612 KIR196606:KIS196612 JYV196606:JYW196612 JOZ196606:JPA196612 JFD196606:JFE196612 IVH196606:IVI196612 ILL196606:ILM196612 IBP196606:IBQ196612 HRT196606:HRU196612 HHX196606:HHY196612 GYB196606:GYC196612 GOF196606:GOG196612 GEJ196606:GEK196612 FUN196606:FUO196612 FKR196606:FKS196612 FAV196606:FAW196612 EQZ196606:ERA196612 EHD196606:EHE196612 DXH196606:DXI196612 DNL196606:DNM196612 DDP196606:DDQ196612 CTT196606:CTU196612 CJX196606:CJY196612 CAB196606:CAC196612 BQF196606:BQG196612 BGJ196606:BGK196612 AWN196606:AWO196612 AMR196606:AMS196612 ACV196606:ACW196612 SZ196606:TA196612 JD196606:JE196612 B196604:C196610 WVP131070:WVQ131076 WLT131070:WLU131076 WBX131070:WBY131076 VSB131070:VSC131076 VIF131070:VIG131076 UYJ131070:UYK131076 UON131070:UOO131076 UER131070:UES131076 TUV131070:TUW131076 TKZ131070:TLA131076 TBD131070:TBE131076 SRH131070:SRI131076 SHL131070:SHM131076 RXP131070:RXQ131076 RNT131070:RNU131076 RDX131070:RDY131076 QUB131070:QUC131076 QKF131070:QKG131076 QAJ131070:QAK131076 PQN131070:PQO131076 PGR131070:PGS131076 OWV131070:OWW131076 OMZ131070:ONA131076 ODD131070:ODE131076 NTH131070:NTI131076 NJL131070:NJM131076 MZP131070:MZQ131076 MPT131070:MPU131076 MFX131070:MFY131076 LWB131070:LWC131076 LMF131070:LMG131076 LCJ131070:LCK131076 KSN131070:KSO131076 KIR131070:KIS131076 JYV131070:JYW131076 JOZ131070:JPA131076 JFD131070:JFE131076 IVH131070:IVI131076 ILL131070:ILM131076 IBP131070:IBQ131076 HRT131070:HRU131076 HHX131070:HHY131076 GYB131070:GYC131076 GOF131070:GOG131076 GEJ131070:GEK131076 FUN131070:FUO131076 FKR131070:FKS131076 FAV131070:FAW131076 EQZ131070:ERA131076 EHD131070:EHE131076 DXH131070:DXI131076 DNL131070:DNM131076 DDP131070:DDQ131076 CTT131070:CTU131076 CJX131070:CJY131076 CAB131070:CAC131076 BQF131070:BQG131076 BGJ131070:BGK131076 AWN131070:AWO131076 AMR131070:AMS131076 ACV131070:ACW131076 SZ131070:TA131076 JD131070:JE131076 B131068:C131074 WVP65534:WVQ65540 WLT65534:WLU65540 WBX65534:WBY65540 VSB65534:VSC65540 VIF65534:VIG65540 UYJ65534:UYK65540 UON65534:UOO65540 UER65534:UES65540 TUV65534:TUW65540 TKZ65534:TLA65540 TBD65534:TBE65540 SRH65534:SRI65540 SHL65534:SHM65540 RXP65534:RXQ65540 RNT65534:RNU65540 RDX65534:RDY65540 QUB65534:QUC65540 QKF65534:QKG65540 QAJ65534:QAK65540 PQN65534:PQO65540 PGR65534:PGS65540 OWV65534:OWW65540 OMZ65534:ONA65540 ODD65534:ODE65540 NTH65534:NTI65540 NJL65534:NJM65540 MZP65534:MZQ65540 MPT65534:MPU65540 MFX65534:MFY65540 LWB65534:LWC65540 LMF65534:LMG65540 LCJ65534:LCK65540 KSN65534:KSO65540 KIR65534:KIS65540 JYV65534:JYW65540 JOZ65534:JPA65540 JFD65534:JFE65540 IVH65534:IVI65540 ILL65534:ILM65540 IBP65534:IBQ65540 HRT65534:HRU65540 HHX65534:HHY65540 GYB65534:GYC65540 GOF65534:GOG65540 GEJ65534:GEK65540 FUN65534:FUO65540 FKR65534:FKS65540 FAV65534:FAW65540 EQZ65534:ERA65540 EHD65534:EHE65540 DXH65534:DXI65540 DNL65534:DNM65540 DDP65534:DDQ65540 CTT65534:CTU65540 CJX65534:CJY65540 CAB65534:CAC65540 BQF65534:BQG65540 BGJ65534:BGK65540 AWN65534:AWO65540 AMR65534:AMS65540 ACV65534:ACW65540 SZ65534:TA65540 JD65534:JE65540 B65532:C65538">
      <formula1>#REF!</formula1>
    </dataValidation>
    <dataValidation type="list" allowBlank="1" showInputMessage="1" showErrorMessage="1" sqref="E65532 JG65534 TC65534 ACY65534 AMU65534 AWQ65534 BGM65534 BQI65534 CAE65534 CKA65534 CTW65534 DDS65534 DNO65534 DXK65534 EHG65534 ERC65534 FAY65534 FKU65534 FUQ65534 GEM65534 GOI65534 GYE65534 HIA65534 HRW65534 IBS65534 ILO65534 IVK65534 JFG65534 JPC65534 JYY65534 KIU65534 KSQ65534 LCM65534 LMI65534 LWE65534 MGA65534 MPW65534 MZS65534 NJO65534 NTK65534 ODG65534 ONC65534 OWY65534 PGU65534 PQQ65534 QAM65534 QKI65534 QUE65534 REA65534 RNW65534 RXS65534 SHO65534 SRK65534 TBG65534 TLC65534 TUY65534 UEU65534 UOQ65534 UYM65534 VII65534 VSE65534 WCA65534 WLW65534 WVS65534 E131068 JG131070 TC131070 ACY131070 AMU131070 AWQ131070 BGM131070 BQI131070 CAE131070 CKA131070 CTW131070 DDS131070 DNO131070 DXK131070 EHG131070 ERC131070 FAY131070 FKU131070 FUQ131070 GEM131070 GOI131070 GYE131070 HIA131070 HRW131070 IBS131070 ILO131070 IVK131070 JFG131070 JPC131070 JYY131070 KIU131070 KSQ131070 LCM131070 LMI131070 LWE131070 MGA131070 MPW131070 MZS131070 NJO131070 NTK131070 ODG131070 ONC131070 OWY131070 PGU131070 PQQ131070 QAM131070 QKI131070 QUE131070 REA131070 RNW131070 RXS131070 SHO131070 SRK131070 TBG131070 TLC131070 TUY131070 UEU131070 UOQ131070 UYM131070 VII131070 VSE131070 WCA131070 WLW131070 WVS131070 E196604 JG196606 TC196606 ACY196606 AMU196606 AWQ196606 BGM196606 BQI196606 CAE196606 CKA196606 CTW196606 DDS196606 DNO196606 DXK196606 EHG196606 ERC196606 FAY196606 FKU196606 FUQ196606 GEM196606 GOI196606 GYE196606 HIA196606 HRW196606 IBS196606 ILO196606 IVK196606 JFG196606 JPC196606 JYY196606 KIU196606 KSQ196606 LCM196606 LMI196606 LWE196606 MGA196606 MPW196606 MZS196606 NJO196606 NTK196606 ODG196606 ONC196606 OWY196606 PGU196606 PQQ196606 QAM196606 QKI196606 QUE196606 REA196606 RNW196606 RXS196606 SHO196606 SRK196606 TBG196606 TLC196606 TUY196606 UEU196606 UOQ196606 UYM196606 VII196606 VSE196606 WCA196606 WLW196606 WVS196606 E262140 JG262142 TC262142 ACY262142 AMU262142 AWQ262142 BGM262142 BQI262142 CAE262142 CKA262142 CTW262142 DDS262142 DNO262142 DXK262142 EHG262142 ERC262142 FAY262142 FKU262142 FUQ262142 GEM262142 GOI262142 GYE262142 HIA262142 HRW262142 IBS262142 ILO262142 IVK262142 JFG262142 JPC262142 JYY262142 KIU262142 KSQ262142 LCM262142 LMI262142 LWE262142 MGA262142 MPW262142 MZS262142 NJO262142 NTK262142 ODG262142 ONC262142 OWY262142 PGU262142 PQQ262142 QAM262142 QKI262142 QUE262142 REA262142 RNW262142 RXS262142 SHO262142 SRK262142 TBG262142 TLC262142 TUY262142 UEU262142 UOQ262142 UYM262142 VII262142 VSE262142 WCA262142 WLW262142 WVS262142 E327676 JG327678 TC327678 ACY327678 AMU327678 AWQ327678 BGM327678 BQI327678 CAE327678 CKA327678 CTW327678 DDS327678 DNO327678 DXK327678 EHG327678 ERC327678 FAY327678 FKU327678 FUQ327678 GEM327678 GOI327678 GYE327678 HIA327678 HRW327678 IBS327678 ILO327678 IVK327678 JFG327678 JPC327678 JYY327678 KIU327678 KSQ327678 LCM327678 LMI327678 LWE327678 MGA327678 MPW327678 MZS327678 NJO327678 NTK327678 ODG327678 ONC327678 OWY327678 PGU327678 PQQ327678 QAM327678 QKI327678 QUE327678 REA327678 RNW327678 RXS327678 SHO327678 SRK327678 TBG327678 TLC327678 TUY327678 UEU327678 UOQ327678 UYM327678 VII327678 VSE327678 WCA327678 WLW327678 WVS327678 E393212 JG393214 TC393214 ACY393214 AMU393214 AWQ393214 BGM393214 BQI393214 CAE393214 CKA393214 CTW393214 DDS393214 DNO393214 DXK393214 EHG393214 ERC393214 FAY393214 FKU393214 FUQ393214 GEM393214 GOI393214 GYE393214 HIA393214 HRW393214 IBS393214 ILO393214 IVK393214 JFG393214 JPC393214 JYY393214 KIU393214 KSQ393214 LCM393214 LMI393214 LWE393214 MGA393214 MPW393214 MZS393214 NJO393214 NTK393214 ODG393214 ONC393214 OWY393214 PGU393214 PQQ393214 QAM393214 QKI393214 QUE393214 REA393214 RNW393214 RXS393214 SHO393214 SRK393214 TBG393214 TLC393214 TUY393214 UEU393214 UOQ393214 UYM393214 VII393214 VSE393214 WCA393214 WLW393214 WVS393214 E458748 JG458750 TC458750 ACY458750 AMU458750 AWQ458750 BGM458750 BQI458750 CAE458750 CKA458750 CTW458750 DDS458750 DNO458750 DXK458750 EHG458750 ERC458750 FAY458750 FKU458750 FUQ458750 GEM458750 GOI458750 GYE458750 HIA458750 HRW458750 IBS458750 ILO458750 IVK458750 JFG458750 JPC458750 JYY458750 KIU458750 KSQ458750 LCM458750 LMI458750 LWE458750 MGA458750 MPW458750 MZS458750 NJO458750 NTK458750 ODG458750 ONC458750 OWY458750 PGU458750 PQQ458750 QAM458750 QKI458750 QUE458750 REA458750 RNW458750 RXS458750 SHO458750 SRK458750 TBG458750 TLC458750 TUY458750 UEU458750 UOQ458750 UYM458750 VII458750 VSE458750 WCA458750 WLW458750 WVS458750 E524284 JG524286 TC524286 ACY524286 AMU524286 AWQ524286 BGM524286 BQI524286 CAE524286 CKA524286 CTW524286 DDS524286 DNO524286 DXK524286 EHG524286 ERC524286 FAY524286 FKU524286 FUQ524286 GEM524286 GOI524286 GYE524286 HIA524286 HRW524286 IBS524286 ILO524286 IVK524286 JFG524286 JPC524286 JYY524286 KIU524286 KSQ524286 LCM524286 LMI524286 LWE524286 MGA524286 MPW524286 MZS524286 NJO524286 NTK524286 ODG524286 ONC524286 OWY524286 PGU524286 PQQ524286 QAM524286 QKI524286 QUE524286 REA524286 RNW524286 RXS524286 SHO524286 SRK524286 TBG524286 TLC524286 TUY524286 UEU524286 UOQ524286 UYM524286 VII524286 VSE524286 WCA524286 WLW524286 WVS524286 E589820 JG589822 TC589822 ACY589822 AMU589822 AWQ589822 BGM589822 BQI589822 CAE589822 CKA589822 CTW589822 DDS589822 DNO589822 DXK589822 EHG589822 ERC589822 FAY589822 FKU589822 FUQ589822 GEM589822 GOI589822 GYE589822 HIA589822 HRW589822 IBS589822 ILO589822 IVK589822 JFG589822 JPC589822 JYY589822 KIU589822 KSQ589822 LCM589822 LMI589822 LWE589822 MGA589822 MPW589822 MZS589822 NJO589822 NTK589822 ODG589822 ONC589822 OWY589822 PGU589822 PQQ589822 QAM589822 QKI589822 QUE589822 REA589822 RNW589822 RXS589822 SHO589822 SRK589822 TBG589822 TLC589822 TUY589822 UEU589822 UOQ589822 UYM589822 VII589822 VSE589822 WCA589822 WLW589822 WVS589822 E655356 JG655358 TC655358 ACY655358 AMU655358 AWQ655358 BGM655358 BQI655358 CAE655358 CKA655358 CTW655358 DDS655358 DNO655358 DXK655358 EHG655358 ERC655358 FAY655358 FKU655358 FUQ655358 GEM655358 GOI655358 GYE655358 HIA655358 HRW655358 IBS655358 ILO655358 IVK655358 JFG655358 JPC655358 JYY655358 KIU655358 KSQ655358 LCM655358 LMI655358 LWE655358 MGA655358 MPW655358 MZS655358 NJO655358 NTK655358 ODG655358 ONC655358 OWY655358 PGU655358 PQQ655358 QAM655358 QKI655358 QUE655358 REA655358 RNW655358 RXS655358 SHO655358 SRK655358 TBG655358 TLC655358 TUY655358 UEU655358 UOQ655358 UYM655358 VII655358 VSE655358 WCA655358 WLW655358 WVS655358 E720892 JG720894 TC720894 ACY720894 AMU720894 AWQ720894 BGM720894 BQI720894 CAE720894 CKA720894 CTW720894 DDS720894 DNO720894 DXK720894 EHG720894 ERC720894 FAY720894 FKU720894 FUQ720894 GEM720894 GOI720894 GYE720894 HIA720894 HRW720894 IBS720894 ILO720894 IVK720894 JFG720894 JPC720894 JYY720894 KIU720894 KSQ720894 LCM720894 LMI720894 LWE720894 MGA720894 MPW720894 MZS720894 NJO720894 NTK720894 ODG720894 ONC720894 OWY720894 PGU720894 PQQ720894 QAM720894 QKI720894 QUE720894 REA720894 RNW720894 RXS720894 SHO720894 SRK720894 TBG720894 TLC720894 TUY720894 UEU720894 UOQ720894 UYM720894 VII720894 VSE720894 WCA720894 WLW720894 WVS720894 E786428 JG786430 TC786430 ACY786430 AMU786430 AWQ786430 BGM786430 BQI786430 CAE786430 CKA786430 CTW786430 DDS786430 DNO786430 DXK786430 EHG786430 ERC786430 FAY786430 FKU786430 FUQ786430 GEM786430 GOI786430 GYE786430 HIA786430 HRW786430 IBS786430 ILO786430 IVK786430 JFG786430 JPC786430 JYY786430 KIU786430 KSQ786430 LCM786430 LMI786430 LWE786430 MGA786430 MPW786430 MZS786430 NJO786430 NTK786430 ODG786430 ONC786430 OWY786430 PGU786430 PQQ786430 QAM786430 QKI786430 QUE786430 REA786430 RNW786430 RXS786430 SHO786430 SRK786430 TBG786430 TLC786430 TUY786430 UEU786430 UOQ786430 UYM786430 VII786430 VSE786430 WCA786430 WLW786430 WVS786430 E851964 JG851966 TC851966 ACY851966 AMU851966 AWQ851966 BGM851966 BQI851966 CAE851966 CKA851966 CTW851966 DDS851966 DNO851966 DXK851966 EHG851966 ERC851966 FAY851966 FKU851966 FUQ851966 GEM851966 GOI851966 GYE851966 HIA851966 HRW851966 IBS851966 ILO851966 IVK851966 JFG851966 JPC851966 JYY851966 KIU851966 KSQ851966 LCM851966 LMI851966 LWE851966 MGA851966 MPW851966 MZS851966 NJO851966 NTK851966 ODG851966 ONC851966 OWY851966 PGU851966 PQQ851966 QAM851966 QKI851966 QUE851966 REA851966 RNW851966 RXS851966 SHO851966 SRK851966 TBG851966 TLC851966 TUY851966 UEU851966 UOQ851966 UYM851966 VII851966 VSE851966 WCA851966 WLW851966 WVS851966 E917500 JG917502 TC917502 ACY917502 AMU917502 AWQ917502 BGM917502 BQI917502 CAE917502 CKA917502 CTW917502 DDS917502 DNO917502 DXK917502 EHG917502 ERC917502 FAY917502 FKU917502 FUQ917502 GEM917502 GOI917502 GYE917502 HIA917502 HRW917502 IBS917502 ILO917502 IVK917502 JFG917502 JPC917502 JYY917502 KIU917502 KSQ917502 LCM917502 LMI917502 LWE917502 MGA917502 MPW917502 MZS917502 NJO917502 NTK917502 ODG917502 ONC917502 OWY917502 PGU917502 PQQ917502 QAM917502 QKI917502 QUE917502 REA917502 RNW917502 RXS917502 SHO917502 SRK917502 TBG917502 TLC917502 TUY917502 UEU917502 UOQ917502 UYM917502 VII917502 VSE917502 WCA917502 WLW917502 WVS917502 E983036 JG983038 TC983038 ACY983038 AMU983038 AWQ983038 BGM983038 BQI983038 CAE983038 CKA983038 CTW983038 DDS983038 DNO983038 DXK983038 EHG983038 ERC983038 FAY983038 FKU983038 FUQ983038 GEM983038 GOI983038 GYE983038 HIA983038 HRW983038 IBS983038 ILO983038 IVK983038 JFG983038 JPC983038 JYY983038 KIU983038 KSQ983038 LCM983038 LMI983038 LWE983038 MGA983038 MPW983038 MZS983038 NJO983038 NTK983038 ODG983038 ONC983038 OWY983038 PGU983038 PQQ983038 QAM983038 QKI983038 QUE983038 REA983038 RNW983038 RXS983038 SHO983038 SRK983038 TBG983038 TLC983038 TUY983038 UEU983038 UOQ983038 UYM983038 VII983038 VSE983038 WCA983038 WLW983038 WVS983038"/>
  </dataValidations>
  <pageMargins left="0.7" right="0.7" top="0.75" bottom="0.75" header="0.3" footer="0.3"/>
  <pageSetup paperSize="9" orientation="portrait" r:id="rId1"/>
  <ignoredErrors>
    <ignoredError sqref="E20:H20"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8" operator="containsText" id="{F54D4D87-A764-45BF-A3C9-428D01DF3A27}">
            <xm:f>NOT(ISERROR(SEARCH(#REF!,D30)))</xm:f>
            <xm:f>#REF!</xm:f>
            <x14:dxf>
              <fill>
                <patternFill>
                  <bgColor rgb="FF92D050"/>
                </patternFill>
              </fill>
            </x14:dxf>
          </x14:cfRule>
          <x14:cfRule type="containsText" priority="27" operator="containsText" id="{C3DADCD2-7F69-4A04-8E51-9EF53968E37E}">
            <xm:f>NOT(ISERROR(SEARCH(#REF!,D30)))</xm:f>
            <xm:f>#REF!</xm:f>
            <x14:dxf>
              <fill>
                <patternFill>
                  <bgColor rgb="FFFFFF00"/>
                </patternFill>
              </fill>
            </x14:dxf>
          </x14:cfRule>
          <x14:cfRule type="containsText" priority="26" operator="containsText" id="{B1926ACA-B244-42E0-97AA-F71568A63DD4}">
            <xm:f>NOT(ISERROR(SEARCH(#REF!,D30)))</xm:f>
            <xm:f>#REF!</xm:f>
            <x14:dxf>
              <fill>
                <patternFill>
                  <bgColor rgb="FFFFC000"/>
                </patternFill>
              </fill>
            </x14:dxf>
          </x14:cfRule>
          <x14:cfRule type="containsText" priority="25" operator="containsText" id="{BD765DEB-F15C-450B-9F1F-42E906B7DC29}">
            <xm:f>NOT(ISERROR(SEARCH(#REF!,D30)))</xm:f>
            <xm:f>#REF!</xm:f>
            <x14:dxf>
              <fill>
                <patternFill>
                  <bgColor rgb="FFFF0000"/>
                </patternFill>
              </fill>
            </x14:dxf>
          </x14:cfRule>
          <xm:sqref>D30:N30</xm:sqref>
        </x14:conditionalFormatting>
        <x14:conditionalFormatting xmlns:xm="http://schemas.microsoft.com/office/excel/2006/main">
          <x14:cfRule type="containsText" priority="2" operator="containsText" id="{F4914057-6DAF-4F98-8CC7-FEF2B6B0D23F}">
            <xm:f>NOT(ISERROR(SEARCH(tablas!$H$56,D48)))</xm:f>
            <xm:f>tablas!$H$56</xm:f>
            <x14:dxf>
              <font>
                <b/>
                <i val="0"/>
                <color rgb="FFFF0000"/>
              </font>
            </x14:dxf>
          </x14:cfRule>
          <x14:cfRule type="containsText" priority="3" operator="containsText" id="{334D1E2B-3FDC-45C7-A884-51B674CC7D70}">
            <xm:f>NOT(ISERROR(SEARCH(tablas!$H$55,D48)))</xm:f>
            <xm:f>tablas!$H$55</xm:f>
            <x14:dxf>
              <font>
                <b/>
                <i val="0"/>
                <color rgb="FFFF0000"/>
              </font>
            </x14:dxf>
          </x14:cfRule>
          <x14:cfRule type="containsText" priority="4" operator="containsText" id="{8320C83A-E65D-40E9-B235-BF6B3D191CFD}">
            <xm:f>NOT(ISERROR(SEARCH(tablas!$H$54,D48)))</xm:f>
            <xm:f>tablas!$H$54</xm:f>
            <x14:dxf>
              <font>
                <b/>
                <i val="0"/>
                <color rgb="FFFF0000"/>
              </font>
            </x14:dxf>
          </x14:cfRule>
          <x14:cfRule type="containsText" priority="5" operator="containsText" id="{6959821A-8826-4A6A-841C-3E7EB514476E}">
            <xm:f>NOT(ISERROR(SEARCH(tablas!$H$53,D48)))</xm:f>
            <xm:f>tablas!$H$53</xm:f>
            <x14:dxf>
              <font>
                <b/>
                <i val="0"/>
                <color rgb="FFFF0000"/>
              </font>
            </x14:dxf>
          </x14:cfRule>
          <x14:cfRule type="containsText" priority="6" operator="containsText" id="{C5FFA5B5-47F7-4180-8B3D-476A6E9476E9}">
            <xm:f>NOT(ISERROR(SEARCH(tablas!$H$52,D48)))</xm:f>
            <xm:f>tablas!$H$52</xm:f>
            <x14:dxf>
              <font>
                <b/>
                <i val="0"/>
                <color rgb="FFFF0000"/>
              </font>
            </x14:dxf>
          </x14:cfRule>
          <x14:cfRule type="containsText" priority="7" operator="containsText" id="{9ACA574B-4192-43AC-80D9-7E765C543BC0}">
            <xm:f>NOT(ISERROR(SEARCH(tablas!$H$51,D48)))</xm:f>
            <xm:f>tablas!$H$51</xm:f>
            <x14:dxf>
              <font>
                <b/>
                <i val="0"/>
                <color rgb="FFFF0000"/>
              </font>
            </x14:dxf>
          </x14:cfRule>
          <x14:cfRule type="containsText" priority="8" operator="containsText" id="{209BB32C-062B-4457-A50A-13F1A177B33C}">
            <xm:f>NOT(ISERROR(SEARCH(tablas!$H$50,D48)))</xm:f>
            <xm:f>tablas!$H$50</xm:f>
            <x14:dxf>
              <font>
                <b/>
                <i val="0"/>
                <color rgb="FFFF0000"/>
              </font>
            </x14:dxf>
          </x14:cfRule>
          <x14:cfRule type="containsText" priority="9" operator="containsText" id="{810724A7-0372-45CA-BF86-E673A4153D98}">
            <xm:f>NOT(ISERROR(SEARCH(tablas!$H$49,D48)))</xm:f>
            <xm:f>tablas!$H$49</xm:f>
            <x14:dxf>
              <font>
                <b/>
                <i val="0"/>
                <color rgb="FFFF0000"/>
              </font>
            </x14:dxf>
          </x14:cfRule>
          <xm:sqref>D48:N48</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tablas!$G$3:$G$17</xm:f>
          </x14:formula1>
          <xm:sqref>D29:N29</xm:sqref>
        </x14:dataValidation>
        <x14:dataValidation type="list" allowBlank="1" showInputMessage="1" showErrorMessage="1">
          <x14:formula1>
            <xm:f>tablas!$I$27:$I$30</xm:f>
          </x14:formula1>
          <xm:sqref>D30:N30</xm:sqref>
        </x14:dataValidation>
        <x14:dataValidation type="list" allowBlank="1" showInputMessage="1" showErrorMessage="1">
          <x14:formula1>
            <xm:f>tablas!$D$3:$D$10</xm:f>
          </x14:formula1>
          <xm:sqref>D22:N22</xm:sqref>
        </x14:dataValidation>
        <x14:dataValidation type="list" allowBlank="1" showInputMessage="1" showErrorMessage="1">
          <x14:formula1>
            <xm:f>tablas!$C$3:$C$7</xm:f>
          </x14:formula1>
          <xm:sqref>D24:N24</xm:sqref>
        </x14:dataValidation>
        <x14:dataValidation type="list" allowBlank="1" showInputMessage="1" showErrorMessage="1">
          <x14:formula1>
            <xm:f>tablas!$B$3:$B$4</xm:f>
          </x14:formula1>
          <xm:sqref>D26:N26</xm:sqref>
        </x14:dataValidation>
        <x14:dataValidation type="list" allowBlank="1" showInputMessage="1" showErrorMessage="1">
          <x14:formula1>
            <xm:f>tablas!$E$37:$E$46</xm:f>
          </x14:formula1>
          <xm:sqref>D35:N35</xm:sqref>
        </x14:dataValidation>
        <x14:dataValidation type="list" allowBlank="1" showInputMessage="1" showErrorMessage="1" errorTitle="EQUIVOCACIÓN" error="Debe elejir un nombre de la lista" promptTitle="Afectación de hallazgo" prompt="Elija un nombre de la lista">
          <x14:formula1>
            <xm:f>tablas!$F$79:$F$86</xm:f>
          </x14:formula1>
          <xm:sqref>D37:N37</xm:sqref>
        </x14:dataValidation>
        <x14:dataValidation type="list" allowBlank="1" showInputMessage="1" showErrorMessage="1" errorTitle="EQUIVOCACIÓN" error="Debe elejir un número de la lista" promptTitle="Impacto y/o Beneficio Social" prompt="Elija un número de la lista">
          <x14:formula1>
            <xm:f>tablas!$F$95:$F$195</xm:f>
          </x14:formula1>
          <xm:sqref>D44:N44</xm:sqref>
        </x14:dataValidation>
        <x14:dataValidation type="list" allowBlank="1" showInputMessage="1" showErrorMessage="1">
          <x14:formula1>
            <xm:f>tablas!$I$3:$I$9</xm:f>
          </x14:formula1>
          <xm:sqref>E36:N36</xm:sqref>
        </x14:dataValidation>
        <x14:dataValidation type="list" allowBlank="1" showInputMessage="1" showErrorMessage="1">
          <x14:formula1>
            <xm:f>tablas!$I$3:$I$10</xm:f>
          </x14:formula1>
          <xm:sqref>D36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X369"/>
  <sheetViews>
    <sheetView topLeftCell="A34" zoomScaleNormal="100" workbookViewId="0">
      <selection activeCell="H49" sqref="H49:H56"/>
    </sheetView>
  </sheetViews>
  <sheetFormatPr baseColWidth="10" defaultColWidth="11.42578125" defaultRowHeight="15" x14ac:dyDescent="0.25"/>
  <cols>
    <col min="3" max="3" width="27.7109375" bestFit="1" customWidth="1"/>
    <col min="4" max="4" width="29" customWidth="1"/>
    <col min="5" max="5" width="26.28515625" customWidth="1"/>
    <col min="6" max="6" width="20.42578125" customWidth="1"/>
    <col min="7" max="7" width="17.85546875" customWidth="1"/>
    <col min="8" max="8" width="49.28515625" customWidth="1"/>
    <col min="9" max="9" width="31" customWidth="1"/>
    <col min="10" max="10" width="12.7109375" customWidth="1"/>
    <col min="11" max="11" width="16.85546875" customWidth="1"/>
    <col min="12" max="12" width="31.42578125" customWidth="1"/>
    <col min="13" max="13" width="42" bestFit="1" customWidth="1"/>
    <col min="17" max="17" width="31.28515625" customWidth="1"/>
    <col min="18" max="18" width="21.85546875" customWidth="1"/>
    <col min="19" max="19" width="20.140625" customWidth="1"/>
    <col min="20" max="20" width="20.7109375" customWidth="1"/>
    <col min="21" max="21" width="26.7109375" customWidth="1"/>
    <col min="22" max="22" width="22.5703125" customWidth="1"/>
    <col min="23" max="23" width="26.7109375" customWidth="1"/>
    <col min="24" max="24" width="20.140625" customWidth="1"/>
  </cols>
  <sheetData>
    <row r="1" spans="2:16" x14ac:dyDescent="0.25">
      <c r="M1" s="17" t="s">
        <v>113</v>
      </c>
    </row>
    <row r="2" spans="2:16" s="21" customFormat="1" ht="51.75" thickBot="1" x14ac:dyDescent="0.3">
      <c r="B2" s="21" t="s">
        <v>96</v>
      </c>
      <c r="C2" s="18" t="s">
        <v>114</v>
      </c>
      <c r="D2" s="18" t="s">
        <v>115</v>
      </c>
      <c r="E2" s="18" t="s">
        <v>116</v>
      </c>
      <c r="F2" s="18" t="s">
        <v>117</v>
      </c>
      <c r="G2" s="19" t="s">
        <v>100</v>
      </c>
      <c r="H2" s="18"/>
      <c r="I2" t="s">
        <v>118</v>
      </c>
      <c r="J2" s="18"/>
      <c r="K2" s="18"/>
      <c r="L2"/>
      <c r="M2" t="s">
        <v>119</v>
      </c>
      <c r="N2"/>
      <c r="O2" s="20"/>
    </row>
    <row r="3" spans="2:16" x14ac:dyDescent="0.25">
      <c r="B3" t="s">
        <v>97</v>
      </c>
      <c r="C3" s="20" t="s">
        <v>120</v>
      </c>
      <c r="D3" s="20" t="s">
        <v>81</v>
      </c>
      <c r="E3" s="20" t="s">
        <v>121</v>
      </c>
      <c r="F3" s="20" t="s">
        <v>122</v>
      </c>
      <c r="G3" s="28" t="s">
        <v>101</v>
      </c>
      <c r="H3" s="20"/>
      <c r="I3" s="20" t="s">
        <v>272</v>
      </c>
      <c r="J3" s="20"/>
      <c r="K3" s="20"/>
      <c r="M3" t="s">
        <v>123</v>
      </c>
      <c r="O3" s="22"/>
      <c r="P3" s="20"/>
    </row>
    <row r="4" spans="2:16" ht="40.5" customHeight="1" x14ac:dyDescent="0.25">
      <c r="B4" t="s">
        <v>98</v>
      </c>
      <c r="C4" s="20" t="s">
        <v>124</v>
      </c>
      <c r="D4" s="20" t="s">
        <v>82</v>
      </c>
      <c r="E4" s="20" t="s">
        <v>125</v>
      </c>
      <c r="F4" s="20" t="s">
        <v>126</v>
      </c>
      <c r="G4" s="28" t="s">
        <v>127</v>
      </c>
      <c r="H4" s="20"/>
      <c r="I4" t="s">
        <v>119</v>
      </c>
      <c r="J4" s="20"/>
      <c r="K4" s="20"/>
      <c r="M4" t="s">
        <v>128</v>
      </c>
      <c r="O4" s="20"/>
      <c r="P4" s="22"/>
    </row>
    <row r="5" spans="2:16" x14ac:dyDescent="0.25">
      <c r="C5" s="20" t="s">
        <v>95</v>
      </c>
      <c r="D5" s="20" t="s">
        <v>111</v>
      </c>
      <c r="E5" s="20" t="s">
        <v>129</v>
      </c>
      <c r="F5" s="20" t="s">
        <v>130</v>
      </c>
      <c r="G5" s="28" t="s">
        <v>131</v>
      </c>
      <c r="H5" s="20"/>
      <c r="I5" t="s">
        <v>107</v>
      </c>
      <c r="J5" s="29"/>
      <c r="K5" s="29"/>
      <c r="M5" t="s">
        <v>132</v>
      </c>
      <c r="O5" s="20"/>
      <c r="P5" s="20"/>
    </row>
    <row r="6" spans="2:16" x14ac:dyDescent="0.25">
      <c r="C6" s="20" t="s">
        <v>133</v>
      </c>
      <c r="D6" s="20" t="s">
        <v>84</v>
      </c>
      <c r="E6" s="20" t="s">
        <v>134</v>
      </c>
      <c r="F6" s="20"/>
      <c r="G6" s="28" t="s">
        <v>135</v>
      </c>
      <c r="H6" s="20"/>
      <c r="I6" t="s">
        <v>108</v>
      </c>
      <c r="M6" t="s">
        <v>137</v>
      </c>
      <c r="O6" s="20"/>
      <c r="P6" s="20"/>
    </row>
    <row r="7" spans="2:16" ht="42.75" customHeight="1" x14ac:dyDescent="0.25">
      <c r="C7" s="20" t="s">
        <v>138</v>
      </c>
      <c r="D7" s="20" t="s">
        <v>83</v>
      </c>
      <c r="E7" s="20" t="s">
        <v>139</v>
      </c>
      <c r="F7" s="20"/>
      <c r="G7" s="28" t="s">
        <v>140</v>
      </c>
      <c r="H7" s="20"/>
      <c r="I7" t="s">
        <v>136</v>
      </c>
      <c r="M7" t="s">
        <v>141</v>
      </c>
      <c r="O7" s="20"/>
      <c r="P7" s="20"/>
    </row>
    <row r="8" spans="2:16" x14ac:dyDescent="0.25">
      <c r="C8" s="20"/>
      <c r="D8" s="20" t="s">
        <v>85</v>
      </c>
      <c r="E8" s="20" t="s">
        <v>142</v>
      </c>
      <c r="F8" s="20"/>
      <c r="G8" s="28" t="s">
        <v>143</v>
      </c>
      <c r="H8" s="20"/>
      <c r="I8" t="s">
        <v>109</v>
      </c>
      <c r="M8" t="s">
        <v>145</v>
      </c>
      <c r="O8" s="22"/>
      <c r="P8" s="20"/>
    </row>
    <row r="9" spans="2:16" x14ac:dyDescent="0.25">
      <c r="C9" s="28"/>
      <c r="D9" s="28" t="s">
        <v>231</v>
      </c>
      <c r="E9" s="20" t="s">
        <v>146</v>
      </c>
      <c r="F9" s="28"/>
      <c r="G9" s="28" t="s">
        <v>147</v>
      </c>
      <c r="H9" s="28"/>
      <c r="I9" t="s">
        <v>144</v>
      </c>
      <c r="M9" t="s">
        <v>149</v>
      </c>
      <c r="O9" s="23"/>
      <c r="P9" s="22"/>
    </row>
    <row r="10" spans="2:16" x14ac:dyDescent="0.25">
      <c r="C10" s="20"/>
      <c r="D10" s="20" t="s">
        <v>112</v>
      </c>
      <c r="E10" s="20" t="s">
        <v>150</v>
      </c>
      <c r="F10" s="28"/>
      <c r="G10" s="28" t="s">
        <v>151</v>
      </c>
      <c r="H10" s="20"/>
      <c r="I10" t="s">
        <v>148</v>
      </c>
      <c r="O10" s="22"/>
      <c r="P10" s="23"/>
    </row>
    <row r="11" spans="2:16" x14ac:dyDescent="0.25">
      <c r="C11" s="20"/>
      <c r="D11" s="20"/>
      <c r="E11" s="20" t="s">
        <v>152</v>
      </c>
      <c r="F11" s="20"/>
      <c r="G11" s="28" t="s">
        <v>153</v>
      </c>
      <c r="H11" s="20"/>
      <c r="J11" s="20"/>
      <c r="K11" s="20"/>
      <c r="M11" t="s">
        <v>107</v>
      </c>
      <c r="O11" s="22"/>
      <c r="P11" s="22"/>
    </row>
    <row r="12" spans="2:16" x14ac:dyDescent="0.25">
      <c r="C12" s="20"/>
      <c r="E12" s="20" t="s">
        <v>154</v>
      </c>
      <c r="F12" s="20"/>
      <c r="G12" s="28" t="s">
        <v>155</v>
      </c>
      <c r="H12" s="20"/>
      <c r="I12" s="20"/>
      <c r="J12" s="20"/>
      <c r="K12" s="20"/>
      <c r="M12" t="s">
        <v>156</v>
      </c>
      <c r="O12" s="22"/>
      <c r="P12" s="22"/>
    </row>
    <row r="13" spans="2:16" x14ac:dyDescent="0.25">
      <c r="C13" s="20"/>
      <c r="D13" s="20"/>
      <c r="E13" s="20" t="s">
        <v>157</v>
      </c>
      <c r="F13" s="20"/>
      <c r="G13" s="28" t="s">
        <v>102</v>
      </c>
      <c r="H13" s="20"/>
      <c r="I13" s="20"/>
      <c r="M13" t="s">
        <v>158</v>
      </c>
      <c r="O13" s="22"/>
      <c r="P13" s="22"/>
    </row>
    <row r="14" spans="2:16" x14ac:dyDescent="0.25">
      <c r="C14" s="20"/>
      <c r="D14" s="20"/>
      <c r="E14" s="20" t="s">
        <v>159</v>
      </c>
      <c r="F14" s="20"/>
      <c r="G14" s="28" t="s">
        <v>160</v>
      </c>
      <c r="H14" s="20"/>
      <c r="I14" s="20"/>
      <c r="J14" s="20"/>
      <c r="K14" s="20"/>
      <c r="O14" s="22"/>
      <c r="P14" s="22"/>
    </row>
    <row r="15" spans="2:16" x14ac:dyDescent="0.25">
      <c r="C15" s="20"/>
      <c r="D15" s="20"/>
      <c r="E15" s="20" t="s">
        <v>161</v>
      </c>
      <c r="F15" s="20"/>
      <c r="G15" s="28" t="s">
        <v>103</v>
      </c>
      <c r="H15" s="20"/>
      <c r="I15" s="20"/>
      <c r="J15" s="20"/>
      <c r="K15" s="20"/>
      <c r="M15" t="s">
        <v>108</v>
      </c>
      <c r="O15" s="22"/>
      <c r="P15" s="22"/>
    </row>
    <row r="16" spans="2:16" x14ac:dyDescent="0.25">
      <c r="C16" s="29"/>
      <c r="D16" s="29"/>
      <c r="E16" s="20" t="s">
        <v>162</v>
      </c>
      <c r="F16" s="29"/>
      <c r="G16" s="28" t="s">
        <v>163</v>
      </c>
      <c r="H16" s="29"/>
      <c r="I16" s="29"/>
      <c r="J16" s="29"/>
      <c r="K16" s="29"/>
      <c r="M16" t="s">
        <v>164</v>
      </c>
      <c r="O16" s="22"/>
      <c r="P16" s="22"/>
    </row>
    <row r="17" spans="3:16" x14ac:dyDescent="0.25">
      <c r="C17" s="20"/>
      <c r="D17" s="20"/>
      <c r="E17" s="20" t="s">
        <v>165</v>
      </c>
      <c r="F17" s="20"/>
      <c r="G17" s="28"/>
      <c r="H17" s="20"/>
      <c r="I17" s="20"/>
      <c r="J17" s="20"/>
      <c r="K17" s="20"/>
      <c r="M17" t="s">
        <v>166</v>
      </c>
      <c r="O17" s="22"/>
      <c r="P17" s="22"/>
    </row>
    <row r="18" spans="3:16" x14ac:dyDescent="0.25">
      <c r="C18" s="29"/>
      <c r="D18" s="29"/>
      <c r="E18" s="20" t="s">
        <v>167</v>
      </c>
      <c r="F18" s="29"/>
      <c r="H18" s="29"/>
      <c r="I18" s="29"/>
      <c r="J18" s="29"/>
      <c r="K18" s="29"/>
      <c r="M18" t="s">
        <v>168</v>
      </c>
      <c r="O18" s="22"/>
      <c r="P18" s="22"/>
    </row>
    <row r="19" spans="3:16" x14ac:dyDescent="0.25">
      <c r="C19" s="29"/>
      <c r="D19" s="29"/>
      <c r="E19" s="20" t="s">
        <v>169</v>
      </c>
      <c r="F19" s="29"/>
      <c r="H19" s="29"/>
      <c r="I19" s="29"/>
      <c r="J19" s="29"/>
      <c r="K19" s="29"/>
      <c r="M19" t="s">
        <v>170</v>
      </c>
      <c r="O19" s="22"/>
      <c r="P19" s="22"/>
    </row>
    <row r="20" spans="3:16" x14ac:dyDescent="0.25">
      <c r="E20" s="28" t="s">
        <v>171</v>
      </c>
      <c r="M20" t="s">
        <v>137</v>
      </c>
      <c r="O20" s="22"/>
      <c r="P20" s="22"/>
    </row>
    <row r="21" spans="3:16" x14ac:dyDescent="0.25">
      <c r="E21" s="20" t="s">
        <v>172</v>
      </c>
      <c r="O21" s="22"/>
      <c r="P21" s="22"/>
    </row>
    <row r="22" spans="3:16" x14ac:dyDescent="0.25">
      <c r="E22" s="20"/>
      <c r="M22" t="s">
        <v>136</v>
      </c>
      <c r="O22" s="22"/>
      <c r="P22" s="22"/>
    </row>
    <row r="23" spans="3:16" x14ac:dyDescent="0.25">
      <c r="M23" t="s">
        <v>173</v>
      </c>
      <c r="O23" s="22"/>
      <c r="P23" s="22"/>
    </row>
    <row r="24" spans="3:16" x14ac:dyDescent="0.25">
      <c r="M24" t="s">
        <v>166</v>
      </c>
      <c r="O24" s="22"/>
      <c r="P24" s="22"/>
    </row>
    <row r="25" spans="3:16" ht="45" customHeight="1" x14ac:dyDescent="0.25">
      <c r="C25" s="430"/>
      <c r="D25" s="430"/>
      <c r="E25" s="431"/>
      <c r="F25" s="431"/>
      <c r="G25" s="432"/>
      <c r="H25" s="433"/>
      <c r="I25" s="436" t="s">
        <v>174</v>
      </c>
      <c r="J25" s="429" t="s">
        <v>175</v>
      </c>
      <c r="K25" s="429" t="s">
        <v>176</v>
      </c>
      <c r="L25" s="429" t="s">
        <v>177</v>
      </c>
      <c r="M25" t="s">
        <v>178</v>
      </c>
      <c r="P25" s="22"/>
    </row>
    <row r="26" spans="3:16" x14ac:dyDescent="0.25">
      <c r="C26" s="430"/>
      <c r="D26" s="430"/>
      <c r="E26" s="431"/>
      <c r="F26" s="431"/>
      <c r="G26" s="434"/>
      <c r="H26" s="435"/>
      <c r="I26" s="437"/>
      <c r="J26" s="429"/>
      <c r="K26" s="429"/>
      <c r="L26" s="429"/>
      <c r="M26" t="s">
        <v>179</v>
      </c>
    </row>
    <row r="27" spans="3:16" x14ac:dyDescent="0.25">
      <c r="C27" s="30"/>
      <c r="D27" s="31"/>
      <c r="E27" s="30"/>
      <c r="F27" s="31"/>
      <c r="G27" s="30"/>
      <c r="H27" s="31"/>
      <c r="I27" s="30" t="s">
        <v>67</v>
      </c>
      <c r="J27" s="32">
        <v>0.15001</v>
      </c>
      <c r="K27" s="33">
        <v>0.25</v>
      </c>
      <c r="L27" t="str">
        <f>CONCATENATE("Entre &gt; ",TEXT(J27,"0%")," y &lt;= ",TEXT(K27,"0%"))</f>
        <v>Entre &gt; 15% y &lt;= 25%</v>
      </c>
      <c r="M27" t="s">
        <v>180</v>
      </c>
    </row>
    <row r="28" spans="3:16" x14ac:dyDescent="0.25">
      <c r="C28" s="30"/>
      <c r="D28" s="31"/>
      <c r="E28" s="30"/>
      <c r="F28" s="31"/>
      <c r="G28" s="30"/>
      <c r="H28" s="34"/>
      <c r="I28" s="30" t="s">
        <v>68</v>
      </c>
      <c r="J28" s="35">
        <v>0.10000100000000001</v>
      </c>
      <c r="K28" s="36">
        <v>0.15</v>
      </c>
      <c r="L28" t="str">
        <f t="shared" ref="L28:L30" si="0">CONCATENATE("Entre &gt; ",TEXT(J28,"0%")," y &lt;= ",TEXT(K28,"0%"))</f>
        <v>Entre &gt; 10% y &lt;= 15%</v>
      </c>
    </row>
    <row r="29" spans="3:16" x14ac:dyDescent="0.25">
      <c r="C29" s="30"/>
      <c r="D29" s="34"/>
      <c r="E29" s="30"/>
      <c r="F29" s="37"/>
      <c r="G29" s="30"/>
      <c r="H29" s="37"/>
      <c r="I29" s="30" t="s">
        <v>69</v>
      </c>
      <c r="J29" s="38">
        <v>5.0000999999999997E-2</v>
      </c>
      <c r="K29" s="39">
        <v>0.1</v>
      </c>
      <c r="L29" t="str">
        <f t="shared" si="0"/>
        <v>Entre &gt; 5% y &lt;= 10%</v>
      </c>
      <c r="M29" t="s">
        <v>109</v>
      </c>
    </row>
    <row r="30" spans="3:16" x14ac:dyDescent="0.25">
      <c r="C30" s="30"/>
      <c r="D30" s="37"/>
      <c r="E30" s="30"/>
      <c r="F30" s="40"/>
      <c r="G30" s="41"/>
      <c r="H30" s="40"/>
      <c r="I30" s="30" t="s">
        <v>70</v>
      </c>
      <c r="J30" s="42">
        <v>0.01</v>
      </c>
      <c r="K30" s="43">
        <v>0.05</v>
      </c>
      <c r="L30" t="str">
        <f t="shared" si="0"/>
        <v>Entre &gt; 1% y &lt;= 5%</v>
      </c>
      <c r="M30" t="s">
        <v>181</v>
      </c>
    </row>
    <row r="31" spans="3:16" ht="15.75" x14ac:dyDescent="0.25">
      <c r="C31" s="30"/>
      <c r="D31" s="40"/>
      <c r="E31" s="24"/>
      <c r="F31" s="24"/>
      <c r="G31" s="24"/>
      <c r="H31" s="24"/>
      <c r="I31" s="24"/>
      <c r="J31" s="24"/>
      <c r="K31" s="24"/>
      <c r="M31" t="s">
        <v>182</v>
      </c>
    </row>
    <row r="32" spans="3:16" x14ac:dyDescent="0.25">
      <c r="M32" t="s">
        <v>183</v>
      </c>
    </row>
    <row r="33" spans="5:13" x14ac:dyDescent="0.25">
      <c r="M33" t="s">
        <v>184</v>
      </c>
    </row>
    <row r="36" spans="5:13" ht="36" x14ac:dyDescent="0.25">
      <c r="E36" s="44" t="s">
        <v>185</v>
      </c>
      <c r="F36" s="44" t="s">
        <v>186</v>
      </c>
      <c r="G36" s="44" t="s">
        <v>187</v>
      </c>
      <c r="H36" s="44" t="s">
        <v>188</v>
      </c>
      <c r="I36" s="44" t="s">
        <v>189</v>
      </c>
      <c r="J36" s="44" t="s">
        <v>190</v>
      </c>
    </row>
    <row r="37" spans="5:13" ht="48" x14ac:dyDescent="0.25">
      <c r="E37" s="45" t="s">
        <v>258</v>
      </c>
      <c r="F37" s="46" t="s">
        <v>192</v>
      </c>
      <c r="G37" s="47" t="s">
        <v>193</v>
      </c>
      <c r="H37" s="48" t="s">
        <v>81</v>
      </c>
      <c r="I37" s="49" t="s">
        <v>194</v>
      </c>
      <c r="J37" s="49" t="s">
        <v>195</v>
      </c>
      <c r="M37" t="s">
        <v>144</v>
      </c>
    </row>
    <row r="38" spans="5:13" ht="36" x14ac:dyDescent="0.25">
      <c r="E38" s="45" t="s">
        <v>191</v>
      </c>
      <c r="F38" s="50" t="s">
        <v>197</v>
      </c>
      <c r="G38" s="47"/>
      <c r="H38" s="48" t="s">
        <v>111</v>
      </c>
      <c r="I38" s="49" t="s">
        <v>198</v>
      </c>
      <c r="J38" s="49" t="s">
        <v>199</v>
      </c>
      <c r="M38" t="s">
        <v>200</v>
      </c>
    </row>
    <row r="39" spans="5:13" ht="36" x14ac:dyDescent="0.25">
      <c r="E39" s="45" t="s">
        <v>196</v>
      </c>
      <c r="F39" s="50" t="s">
        <v>202</v>
      </c>
      <c r="G39" s="47"/>
      <c r="H39" s="48" t="s">
        <v>82</v>
      </c>
      <c r="I39" s="51"/>
      <c r="J39" s="49" t="s">
        <v>203</v>
      </c>
    </row>
    <row r="40" spans="5:13" ht="24" x14ac:dyDescent="0.25">
      <c r="E40" s="45" t="s">
        <v>201</v>
      </c>
      <c r="F40" s="52"/>
      <c r="G40" s="47"/>
      <c r="H40" s="26" t="s">
        <v>84</v>
      </c>
      <c r="I40" s="51"/>
      <c r="J40" s="49" t="s">
        <v>204</v>
      </c>
      <c r="M40" t="s">
        <v>148</v>
      </c>
    </row>
    <row r="41" spans="5:13" ht="24" x14ac:dyDescent="0.25">
      <c r="E41" s="45" t="s">
        <v>105</v>
      </c>
      <c r="F41" s="46"/>
      <c r="G41" s="47"/>
      <c r="H41" s="27" t="s">
        <v>205</v>
      </c>
      <c r="I41" s="51"/>
      <c r="J41" s="51"/>
      <c r="M41" t="s">
        <v>200</v>
      </c>
    </row>
    <row r="42" spans="5:13" ht="24" x14ac:dyDescent="0.25">
      <c r="E42" s="45" t="s">
        <v>106</v>
      </c>
      <c r="F42" s="46"/>
      <c r="G42" s="47"/>
      <c r="H42" s="53" t="s">
        <v>207</v>
      </c>
      <c r="I42" s="51"/>
      <c r="J42" s="51"/>
    </row>
    <row r="43" spans="5:13" ht="24" x14ac:dyDescent="0.25">
      <c r="E43" s="45" t="s">
        <v>206</v>
      </c>
      <c r="F43" s="52"/>
      <c r="G43" s="47"/>
      <c r="H43" s="53" t="s">
        <v>86</v>
      </c>
      <c r="I43" s="51"/>
      <c r="J43" s="51"/>
    </row>
    <row r="44" spans="5:13" ht="24" x14ac:dyDescent="0.25">
      <c r="E44" s="45" t="s">
        <v>208</v>
      </c>
      <c r="F44" s="52"/>
      <c r="G44" s="47"/>
      <c r="H44" s="48" t="s">
        <v>112</v>
      </c>
      <c r="I44" s="51"/>
      <c r="J44" s="51"/>
    </row>
    <row r="45" spans="5:13" ht="36" x14ac:dyDescent="0.25">
      <c r="E45" s="45" t="s">
        <v>209</v>
      </c>
      <c r="F45" s="48"/>
      <c r="G45" s="48"/>
      <c r="H45" s="53" t="s">
        <v>85</v>
      </c>
      <c r="I45" s="48"/>
      <c r="J45" s="48"/>
    </row>
    <row r="46" spans="5:13" ht="36" x14ac:dyDescent="0.25">
      <c r="E46" s="45" t="s">
        <v>209</v>
      </c>
    </row>
    <row r="48" spans="5:13" x14ac:dyDescent="0.25">
      <c r="F48" s="159" t="s">
        <v>210</v>
      </c>
      <c r="G48" s="160" t="s">
        <v>211</v>
      </c>
      <c r="H48" s="160" t="s">
        <v>212</v>
      </c>
      <c r="J48" t="s">
        <v>213</v>
      </c>
    </row>
    <row r="49" spans="5:10" x14ac:dyDescent="0.25">
      <c r="E49" t="s">
        <v>276</v>
      </c>
      <c r="F49" s="161" t="s">
        <v>81</v>
      </c>
      <c r="G49" s="160" t="s">
        <v>214</v>
      </c>
      <c r="H49" s="160" t="s">
        <v>215</v>
      </c>
      <c r="J49" t="str">
        <f>'Instrumento de Planeación'!B21</f>
        <v>OBJETIVO 1: Verificar la gestión de los recursos economicos entregados bajo el marco del PAE</v>
      </c>
    </row>
    <row r="50" spans="5:10" x14ac:dyDescent="0.25">
      <c r="F50" s="161" t="s">
        <v>111</v>
      </c>
      <c r="G50" s="160" t="s">
        <v>216</v>
      </c>
      <c r="H50" s="160" t="s">
        <v>217</v>
      </c>
      <c r="J50" t="str">
        <f>'Instrumento de Planeación'!B29</f>
        <v>OBJETIVO 2: Evaluar la eficiencia y la eficacia de los sistemas institucionales para supervisar el estado en que la alimentación es entregada a los beneficiarios.</v>
      </c>
    </row>
    <row r="51" spans="5:10" x14ac:dyDescent="0.25">
      <c r="F51" s="161" t="s">
        <v>82</v>
      </c>
      <c r="G51" s="160" t="s">
        <v>218</v>
      </c>
      <c r="H51" s="160" t="s">
        <v>219</v>
      </c>
      <c r="J51" t="str">
        <f>'Instrumento de Planeación'!B35</f>
        <v>OBJETIVO 3: Verificar que los productos y servicios recibidos cumplan con las especificaciones definidas, se encuentren en funcionamiento y hayan contribuido al fin para el cual fueron adquiridos.</v>
      </c>
    </row>
    <row r="52" spans="5:10" x14ac:dyDescent="0.25">
      <c r="F52" s="162" t="s">
        <v>84</v>
      </c>
      <c r="G52" s="160" t="s">
        <v>220</v>
      </c>
      <c r="H52" s="160" t="s">
        <v>221</v>
      </c>
      <c r="J52" t="str">
        <f>'Instrumento de Planeación'!B41</f>
        <v>OBJETIVO 4</v>
      </c>
    </row>
    <row r="53" spans="5:10" x14ac:dyDescent="0.25">
      <c r="F53" s="163" t="s">
        <v>222</v>
      </c>
      <c r="G53" s="160" t="s">
        <v>223</v>
      </c>
      <c r="H53" s="160" t="s">
        <v>224</v>
      </c>
      <c r="J53" t="str">
        <f>'Instrumento de Planeación'!B48</f>
        <v>OBJETIVO 5</v>
      </c>
    </row>
    <row r="54" spans="5:10" x14ac:dyDescent="0.25">
      <c r="F54" s="164" t="s">
        <v>231</v>
      </c>
      <c r="G54" s="160" t="s">
        <v>229</v>
      </c>
      <c r="H54" s="160" t="s">
        <v>230</v>
      </c>
    </row>
    <row r="55" spans="5:10" x14ac:dyDescent="0.25">
      <c r="F55" s="161" t="s">
        <v>112</v>
      </c>
      <c r="G55" s="160" t="s">
        <v>225</v>
      </c>
      <c r="H55" s="160" t="s">
        <v>226</v>
      </c>
    </row>
    <row r="56" spans="5:10" x14ac:dyDescent="0.25">
      <c r="F56" s="164" t="s">
        <v>85</v>
      </c>
      <c r="G56" s="160" t="s">
        <v>227</v>
      </c>
      <c r="H56" s="160" t="s">
        <v>228</v>
      </c>
    </row>
    <row r="58" spans="5:10" x14ac:dyDescent="0.25">
      <c r="F58" s="17" t="s">
        <v>534</v>
      </c>
    </row>
    <row r="59" spans="5:10" x14ac:dyDescent="0.25">
      <c r="E59" t="s">
        <v>533</v>
      </c>
      <c r="F59" s="159" t="s">
        <v>210</v>
      </c>
      <c r="G59" s="160" t="s">
        <v>531</v>
      </c>
      <c r="H59" s="160" t="s">
        <v>532</v>
      </c>
    </row>
    <row r="60" spans="5:10" x14ac:dyDescent="0.25">
      <c r="F60" s="161" t="s">
        <v>81</v>
      </c>
      <c r="G60" s="160" t="s">
        <v>214</v>
      </c>
      <c r="H60" s="160" t="s">
        <v>215</v>
      </c>
    </row>
    <row r="61" spans="5:10" x14ac:dyDescent="0.25">
      <c r="F61" s="161" t="s">
        <v>111</v>
      </c>
      <c r="G61" s="160" t="s">
        <v>216</v>
      </c>
      <c r="H61" s="160" t="s">
        <v>217</v>
      </c>
    </row>
    <row r="62" spans="5:10" x14ac:dyDescent="0.25">
      <c r="F62" s="161" t="s">
        <v>82</v>
      </c>
      <c r="G62" s="160" t="s">
        <v>218</v>
      </c>
      <c r="H62" s="160" t="s">
        <v>219</v>
      </c>
    </row>
    <row r="63" spans="5:10" x14ac:dyDescent="0.25">
      <c r="F63" s="162" t="s">
        <v>84</v>
      </c>
      <c r="G63" s="160" t="s">
        <v>220</v>
      </c>
      <c r="H63" s="160" t="s">
        <v>221</v>
      </c>
    </row>
    <row r="64" spans="5:10" x14ac:dyDescent="0.25">
      <c r="F64" s="163" t="s">
        <v>222</v>
      </c>
      <c r="G64" s="160" t="s">
        <v>223</v>
      </c>
      <c r="H64" s="160" t="s">
        <v>224</v>
      </c>
    </row>
    <row r="65" spans="5:11" x14ac:dyDescent="0.25">
      <c r="F65" s="164" t="s">
        <v>231</v>
      </c>
      <c r="G65" s="160" t="s">
        <v>229</v>
      </c>
      <c r="H65" s="160" t="s">
        <v>230</v>
      </c>
    </row>
    <row r="66" spans="5:11" x14ac:dyDescent="0.25">
      <c r="F66" s="161" t="s">
        <v>112</v>
      </c>
      <c r="G66" s="160" t="s">
        <v>225</v>
      </c>
      <c r="H66" s="160" t="s">
        <v>226</v>
      </c>
    </row>
    <row r="67" spans="5:11" x14ac:dyDescent="0.25">
      <c r="F67" s="164" t="s">
        <v>85</v>
      </c>
      <c r="G67" s="160" t="s">
        <v>227</v>
      </c>
      <c r="H67" s="160" t="s">
        <v>228</v>
      </c>
    </row>
    <row r="74" spans="5:11" x14ac:dyDescent="0.25">
      <c r="J74" t="s">
        <v>269</v>
      </c>
    </row>
    <row r="75" spans="5:11" ht="105" x14ac:dyDescent="0.25">
      <c r="J75" s="81" t="s">
        <v>270</v>
      </c>
      <c r="K75" s="82" t="s">
        <v>271</v>
      </c>
    </row>
    <row r="76" spans="5:11" x14ac:dyDescent="0.25">
      <c r="J76" s="86" t="s">
        <v>272</v>
      </c>
      <c r="K76" s="87">
        <v>1</v>
      </c>
    </row>
    <row r="77" spans="5:11" x14ac:dyDescent="0.25">
      <c r="J77" s="86">
        <v>0</v>
      </c>
      <c r="K77" s="87">
        <v>1</v>
      </c>
    </row>
    <row r="78" spans="5:11" ht="45" x14ac:dyDescent="0.25">
      <c r="F78" s="81" t="s">
        <v>259</v>
      </c>
      <c r="G78" s="82" t="s">
        <v>260</v>
      </c>
      <c r="H78" s="106" t="s">
        <v>499</v>
      </c>
      <c r="I78" s="106" t="s">
        <v>500</v>
      </c>
      <c r="J78" s="86">
        <v>0.01</v>
      </c>
      <c r="K78" s="87">
        <v>0.99</v>
      </c>
    </row>
    <row r="79" spans="5:11" x14ac:dyDescent="0.25">
      <c r="F79" s="83" t="s">
        <v>258</v>
      </c>
      <c r="G79" s="84">
        <v>0</v>
      </c>
      <c r="J79" s="86">
        <v>0.02</v>
      </c>
      <c r="K79" s="87">
        <v>0.98</v>
      </c>
    </row>
    <row r="80" spans="5:11" x14ac:dyDescent="0.25">
      <c r="E80" t="s">
        <v>273</v>
      </c>
      <c r="F80" s="83" t="s">
        <v>261</v>
      </c>
      <c r="G80" s="84">
        <v>0.1</v>
      </c>
      <c r="J80" s="86">
        <v>0.03</v>
      </c>
      <c r="K80" s="87">
        <v>0.97</v>
      </c>
    </row>
    <row r="81" spans="5:11" ht="25.5" x14ac:dyDescent="0.25">
      <c r="E81" t="s">
        <v>273</v>
      </c>
      <c r="F81" s="83" t="s">
        <v>262</v>
      </c>
      <c r="G81" s="84">
        <v>0.15</v>
      </c>
      <c r="J81" s="86">
        <v>0.04</v>
      </c>
      <c r="K81" s="87">
        <v>0.96</v>
      </c>
    </row>
    <row r="82" spans="5:11" ht="25.5" x14ac:dyDescent="0.25">
      <c r="E82" t="s">
        <v>273</v>
      </c>
      <c r="F82" s="83" t="s">
        <v>263</v>
      </c>
      <c r="G82" s="84">
        <v>0.15</v>
      </c>
      <c r="J82" s="86">
        <v>0.05</v>
      </c>
      <c r="K82" s="87">
        <v>0.95</v>
      </c>
    </row>
    <row r="83" spans="5:11" ht="25.5" x14ac:dyDescent="0.25">
      <c r="E83" t="s">
        <v>273</v>
      </c>
      <c r="F83" s="83" t="s">
        <v>264</v>
      </c>
      <c r="G83" s="84">
        <v>0.15</v>
      </c>
      <c r="J83" s="86">
        <v>0.06</v>
      </c>
      <c r="K83" s="87">
        <v>0.94</v>
      </c>
    </row>
    <row r="84" spans="5:11" ht="25.5" x14ac:dyDescent="0.25">
      <c r="E84" t="s">
        <v>273</v>
      </c>
      <c r="F84" s="83" t="s">
        <v>265</v>
      </c>
      <c r="G84" s="84">
        <v>0.15</v>
      </c>
      <c r="J84" s="86">
        <v>7.0000000000000007E-2</v>
      </c>
      <c r="K84" s="87">
        <v>0.93</v>
      </c>
    </row>
    <row r="85" spans="5:11" ht="25.5" x14ac:dyDescent="0.25">
      <c r="E85" t="s">
        <v>273</v>
      </c>
      <c r="F85" s="83" t="s">
        <v>266</v>
      </c>
      <c r="G85" s="85">
        <v>0.15</v>
      </c>
      <c r="J85" s="86">
        <v>0.08</v>
      </c>
      <c r="K85" s="87">
        <v>0.92</v>
      </c>
    </row>
    <row r="86" spans="5:11" ht="38.25" x14ac:dyDescent="0.25">
      <c r="E86" t="s">
        <v>273</v>
      </c>
      <c r="F86" s="83" t="s">
        <v>267</v>
      </c>
      <c r="G86" s="85">
        <v>0.15</v>
      </c>
      <c r="J86" s="86">
        <v>0.09</v>
      </c>
      <c r="K86" s="87">
        <v>0.91</v>
      </c>
    </row>
    <row r="87" spans="5:11" x14ac:dyDescent="0.25">
      <c r="F87" s="83"/>
      <c r="G87" s="85"/>
      <c r="J87" s="86">
        <v>0.1</v>
      </c>
      <c r="K87" s="87">
        <v>0.9</v>
      </c>
    </row>
    <row r="88" spans="5:11" x14ac:dyDescent="0.25">
      <c r="F88" s="83"/>
      <c r="G88" s="85"/>
      <c r="J88" s="86">
        <v>0.11</v>
      </c>
      <c r="K88" s="87">
        <v>0.89</v>
      </c>
    </row>
    <row r="89" spans="5:11" x14ac:dyDescent="0.25">
      <c r="J89" s="86">
        <v>0.12</v>
      </c>
      <c r="K89" s="87">
        <v>0.88</v>
      </c>
    </row>
    <row r="90" spans="5:11" x14ac:dyDescent="0.25">
      <c r="J90" s="86">
        <v>0.13</v>
      </c>
      <c r="K90" s="87">
        <v>0.87</v>
      </c>
    </row>
    <row r="91" spans="5:11" x14ac:dyDescent="0.25">
      <c r="J91" s="86">
        <v>0.14000000000000001</v>
      </c>
      <c r="K91" s="87">
        <v>0.86</v>
      </c>
    </row>
    <row r="92" spans="5:11" x14ac:dyDescent="0.25">
      <c r="J92" s="86">
        <v>0.15</v>
      </c>
      <c r="K92" s="87">
        <v>0.85</v>
      </c>
    </row>
    <row r="93" spans="5:11" x14ac:dyDescent="0.25">
      <c r="J93" s="86">
        <v>0.16</v>
      </c>
      <c r="K93" s="87">
        <v>0.84</v>
      </c>
    </row>
    <row r="94" spans="5:11" ht="30" x14ac:dyDescent="0.25">
      <c r="F94" s="88" t="s">
        <v>274</v>
      </c>
      <c r="G94" s="89" t="s">
        <v>275</v>
      </c>
      <c r="J94" s="86">
        <v>0.17</v>
      </c>
      <c r="K94" s="87">
        <v>0.83</v>
      </c>
    </row>
    <row r="95" spans="5:11" ht="18" x14ac:dyDescent="0.25">
      <c r="F95" s="90">
        <v>1</v>
      </c>
      <c r="G95" s="91">
        <v>0</v>
      </c>
      <c r="J95" s="86">
        <v>0.18</v>
      </c>
      <c r="K95" s="87">
        <v>0.82</v>
      </c>
    </row>
    <row r="96" spans="5:11" ht="18" x14ac:dyDescent="0.25">
      <c r="F96" s="90">
        <v>0.99</v>
      </c>
      <c r="G96" s="91">
        <v>0.01</v>
      </c>
      <c r="J96" s="86">
        <v>0.19</v>
      </c>
      <c r="K96" s="87">
        <v>0.81</v>
      </c>
    </row>
    <row r="97" spans="6:11" ht="18" x14ac:dyDescent="0.25">
      <c r="F97" s="90">
        <v>0.98</v>
      </c>
      <c r="G97" s="91">
        <v>0.02</v>
      </c>
      <c r="J97" s="86">
        <v>0.2</v>
      </c>
      <c r="K97" s="87">
        <v>0.8</v>
      </c>
    </row>
    <row r="98" spans="6:11" ht="18" x14ac:dyDescent="0.25">
      <c r="F98" s="90">
        <v>0.97</v>
      </c>
      <c r="G98" s="91">
        <v>0.03</v>
      </c>
      <c r="J98" s="86">
        <v>0.21</v>
      </c>
      <c r="K98" s="87">
        <v>0.79</v>
      </c>
    </row>
    <row r="99" spans="6:11" ht="18" x14ac:dyDescent="0.25">
      <c r="F99" s="90">
        <v>0.96</v>
      </c>
      <c r="G99" s="91">
        <v>0.04</v>
      </c>
      <c r="J99" s="86">
        <v>0.22</v>
      </c>
      <c r="K99" s="87">
        <v>0.78</v>
      </c>
    </row>
    <row r="100" spans="6:11" ht="18" x14ac:dyDescent="0.25">
      <c r="F100" s="90">
        <v>0.95</v>
      </c>
      <c r="G100" s="91">
        <v>0.05</v>
      </c>
      <c r="J100" s="86">
        <v>0.23</v>
      </c>
      <c r="K100" s="87">
        <v>0.77</v>
      </c>
    </row>
    <row r="101" spans="6:11" ht="18" x14ac:dyDescent="0.25">
      <c r="F101" s="90">
        <v>0.94</v>
      </c>
      <c r="G101" s="91">
        <v>0.06</v>
      </c>
      <c r="J101" s="86">
        <v>0.24</v>
      </c>
      <c r="K101" s="87">
        <v>0.76</v>
      </c>
    </row>
    <row r="102" spans="6:11" ht="18" x14ac:dyDescent="0.25">
      <c r="F102" s="90">
        <v>0.93</v>
      </c>
      <c r="G102" s="91">
        <v>7.0000000000000007E-2</v>
      </c>
      <c r="J102" s="86">
        <v>0.25</v>
      </c>
      <c r="K102" s="87">
        <v>0.75</v>
      </c>
    </row>
    <row r="103" spans="6:11" ht="18" x14ac:dyDescent="0.25">
      <c r="F103" s="90">
        <v>0.92</v>
      </c>
      <c r="G103" s="91">
        <v>0.08</v>
      </c>
      <c r="J103" s="86">
        <v>0.26</v>
      </c>
      <c r="K103" s="87">
        <v>0.74</v>
      </c>
    </row>
    <row r="104" spans="6:11" ht="18" x14ac:dyDescent="0.25">
      <c r="F104" s="90">
        <v>0.91</v>
      </c>
      <c r="G104" s="91">
        <v>0.09</v>
      </c>
      <c r="J104" s="86">
        <v>0.27</v>
      </c>
      <c r="K104" s="87">
        <v>0.73</v>
      </c>
    </row>
    <row r="105" spans="6:11" ht="18" x14ac:dyDescent="0.25">
      <c r="F105" s="90">
        <v>0.9</v>
      </c>
      <c r="G105" s="91">
        <v>0.1</v>
      </c>
      <c r="J105" s="86">
        <v>0.28000000000000003</v>
      </c>
      <c r="K105" s="87">
        <v>0.72</v>
      </c>
    </row>
    <row r="106" spans="6:11" ht="18" x14ac:dyDescent="0.25">
      <c r="F106" s="90">
        <v>0.89</v>
      </c>
      <c r="G106" s="91">
        <v>0.11</v>
      </c>
      <c r="J106" s="86">
        <v>0.28999999999999998</v>
      </c>
      <c r="K106" s="87">
        <v>0.71</v>
      </c>
    </row>
    <row r="107" spans="6:11" ht="18" x14ac:dyDescent="0.25">
      <c r="F107" s="90">
        <v>0.88</v>
      </c>
      <c r="G107" s="91">
        <v>0.12</v>
      </c>
      <c r="J107" s="86">
        <v>0.3</v>
      </c>
      <c r="K107" s="87">
        <v>0.7</v>
      </c>
    </row>
    <row r="108" spans="6:11" ht="18" x14ac:dyDescent="0.25">
      <c r="F108" s="90">
        <v>0.87</v>
      </c>
      <c r="G108" s="91">
        <v>0.13</v>
      </c>
      <c r="J108" s="86">
        <v>0.31</v>
      </c>
      <c r="K108" s="87">
        <v>0.69</v>
      </c>
    </row>
    <row r="109" spans="6:11" ht="18" x14ac:dyDescent="0.25">
      <c r="F109" s="90">
        <v>0.86</v>
      </c>
      <c r="G109" s="91">
        <v>0.14000000000000001</v>
      </c>
      <c r="J109" s="86">
        <v>0.32</v>
      </c>
      <c r="K109" s="87">
        <v>0.68</v>
      </c>
    </row>
    <row r="110" spans="6:11" ht="18" x14ac:dyDescent="0.25">
      <c r="F110" s="90">
        <v>0.85</v>
      </c>
      <c r="G110" s="91">
        <v>0.15</v>
      </c>
      <c r="J110" s="86">
        <v>0.33</v>
      </c>
      <c r="K110" s="87">
        <v>0.67</v>
      </c>
    </row>
    <row r="111" spans="6:11" ht="18" x14ac:dyDescent="0.25">
      <c r="F111" s="90">
        <v>0.84</v>
      </c>
      <c r="G111" s="91">
        <v>0.16</v>
      </c>
      <c r="J111" s="86">
        <v>0.34</v>
      </c>
      <c r="K111" s="87">
        <v>0.66</v>
      </c>
    </row>
    <row r="112" spans="6:11" ht="18" x14ac:dyDescent="0.25">
      <c r="F112" s="90">
        <v>0.83</v>
      </c>
      <c r="G112" s="91">
        <v>0.17</v>
      </c>
      <c r="J112" s="86">
        <v>0.35</v>
      </c>
      <c r="K112" s="87">
        <v>0.65</v>
      </c>
    </row>
    <row r="113" spans="6:11" ht="18" x14ac:dyDescent="0.25">
      <c r="F113" s="90">
        <v>0.82</v>
      </c>
      <c r="G113" s="91">
        <v>0.18</v>
      </c>
      <c r="J113" s="86">
        <v>0.36</v>
      </c>
      <c r="K113" s="87">
        <v>0.64</v>
      </c>
    </row>
    <row r="114" spans="6:11" ht="18" x14ac:dyDescent="0.25">
      <c r="F114" s="90">
        <v>0.81</v>
      </c>
      <c r="G114" s="91">
        <v>0.19</v>
      </c>
      <c r="J114" s="86">
        <v>0.37</v>
      </c>
      <c r="K114" s="87">
        <v>0.63</v>
      </c>
    </row>
    <row r="115" spans="6:11" ht="18" x14ac:dyDescent="0.25">
      <c r="F115" s="90">
        <v>0.8</v>
      </c>
      <c r="G115" s="91">
        <v>0.2</v>
      </c>
      <c r="J115" s="86">
        <v>0.38</v>
      </c>
      <c r="K115" s="87">
        <v>0.62</v>
      </c>
    </row>
    <row r="116" spans="6:11" ht="18" x14ac:dyDescent="0.25">
      <c r="F116" s="90">
        <v>0.79</v>
      </c>
      <c r="G116" s="91">
        <v>0.21</v>
      </c>
      <c r="J116" s="86">
        <v>0.39</v>
      </c>
      <c r="K116" s="87">
        <v>0.61</v>
      </c>
    </row>
    <row r="117" spans="6:11" ht="18" x14ac:dyDescent="0.25">
      <c r="F117" s="90">
        <v>0.78</v>
      </c>
      <c r="G117" s="91">
        <v>0.22</v>
      </c>
      <c r="J117" s="86">
        <v>0.4</v>
      </c>
      <c r="K117" s="87">
        <v>0.6</v>
      </c>
    </row>
    <row r="118" spans="6:11" ht="18" x14ac:dyDescent="0.25">
      <c r="F118" s="90">
        <v>0.77</v>
      </c>
      <c r="G118" s="91">
        <v>0.23</v>
      </c>
      <c r="J118" s="86">
        <v>0.41</v>
      </c>
      <c r="K118" s="87">
        <v>0.59</v>
      </c>
    </row>
    <row r="119" spans="6:11" ht="18" x14ac:dyDescent="0.25">
      <c r="F119" s="90">
        <v>0.76</v>
      </c>
      <c r="G119" s="91">
        <v>0.24</v>
      </c>
      <c r="J119" s="86">
        <v>0.42</v>
      </c>
      <c r="K119" s="87">
        <v>0.57999999999999996</v>
      </c>
    </row>
    <row r="120" spans="6:11" ht="18" x14ac:dyDescent="0.25">
      <c r="F120" s="90">
        <v>0.75</v>
      </c>
      <c r="G120" s="91">
        <v>0.25</v>
      </c>
      <c r="J120" s="86">
        <v>0.43</v>
      </c>
      <c r="K120" s="87">
        <v>0.56999999999999995</v>
      </c>
    </row>
    <row r="121" spans="6:11" ht="18" x14ac:dyDescent="0.25">
      <c r="F121" s="90">
        <v>0.74</v>
      </c>
      <c r="G121" s="91">
        <v>0.26</v>
      </c>
      <c r="J121" s="86">
        <v>0.44</v>
      </c>
      <c r="K121" s="87">
        <v>0.56000000000000005</v>
      </c>
    </row>
    <row r="122" spans="6:11" ht="18" x14ac:dyDescent="0.25">
      <c r="F122" s="90">
        <v>0.73</v>
      </c>
      <c r="G122" s="91">
        <v>0.27</v>
      </c>
      <c r="J122" s="86">
        <v>0.45</v>
      </c>
      <c r="K122" s="87">
        <v>0.55000000000000004</v>
      </c>
    </row>
    <row r="123" spans="6:11" ht="18" x14ac:dyDescent="0.25">
      <c r="F123" s="90">
        <v>0.72</v>
      </c>
      <c r="G123" s="91">
        <v>0.28000000000000003</v>
      </c>
      <c r="J123" s="86">
        <v>0.46</v>
      </c>
      <c r="K123" s="87">
        <v>0.54</v>
      </c>
    </row>
    <row r="124" spans="6:11" ht="18" x14ac:dyDescent="0.25">
      <c r="F124" s="90">
        <v>0.71</v>
      </c>
      <c r="G124" s="91">
        <v>0.28999999999999998</v>
      </c>
      <c r="J124" s="86">
        <v>0.47</v>
      </c>
      <c r="K124" s="87">
        <v>0.53</v>
      </c>
    </row>
    <row r="125" spans="6:11" ht="18" x14ac:dyDescent="0.25">
      <c r="F125" s="90">
        <v>0.7</v>
      </c>
      <c r="G125" s="91">
        <v>0.3</v>
      </c>
      <c r="J125" s="86">
        <v>0.48</v>
      </c>
      <c r="K125" s="87">
        <v>0.52</v>
      </c>
    </row>
    <row r="126" spans="6:11" ht="18" x14ac:dyDescent="0.25">
      <c r="F126" s="90">
        <v>0.69</v>
      </c>
      <c r="G126" s="91">
        <v>0.31</v>
      </c>
      <c r="J126" s="86">
        <v>0.49</v>
      </c>
      <c r="K126" s="87">
        <v>0.51</v>
      </c>
    </row>
    <row r="127" spans="6:11" ht="18" x14ac:dyDescent="0.25">
      <c r="F127" s="90">
        <v>0.68</v>
      </c>
      <c r="G127" s="91">
        <v>0.32</v>
      </c>
      <c r="J127" s="86">
        <v>0.5</v>
      </c>
      <c r="K127" s="87">
        <v>0.5</v>
      </c>
    </row>
    <row r="128" spans="6:11" ht="18" x14ac:dyDescent="0.25">
      <c r="F128" s="90">
        <v>0.67</v>
      </c>
      <c r="G128" s="91">
        <v>0.33</v>
      </c>
      <c r="J128" s="86">
        <v>0.51</v>
      </c>
      <c r="K128" s="87">
        <v>0.49</v>
      </c>
    </row>
    <row r="129" spans="6:11" ht="18" x14ac:dyDescent="0.25">
      <c r="F129" s="90">
        <v>0.66</v>
      </c>
      <c r="G129" s="91">
        <v>0.34</v>
      </c>
      <c r="J129" s="86">
        <v>0.52</v>
      </c>
      <c r="K129" s="87">
        <v>0.48</v>
      </c>
    </row>
    <row r="130" spans="6:11" ht="18" x14ac:dyDescent="0.25">
      <c r="F130" s="90">
        <v>0.65</v>
      </c>
      <c r="G130" s="91">
        <v>0.35</v>
      </c>
      <c r="J130" s="86">
        <v>0.53</v>
      </c>
      <c r="K130" s="87">
        <v>0.47</v>
      </c>
    </row>
    <row r="131" spans="6:11" ht="18" x14ac:dyDescent="0.25">
      <c r="F131" s="90">
        <v>0.64</v>
      </c>
      <c r="G131" s="91">
        <v>0.36</v>
      </c>
      <c r="J131" s="86">
        <v>0.54</v>
      </c>
      <c r="K131" s="87">
        <v>0.46</v>
      </c>
    </row>
    <row r="132" spans="6:11" ht="18" x14ac:dyDescent="0.25">
      <c r="F132" s="90">
        <v>0.63</v>
      </c>
      <c r="G132" s="91">
        <v>0.37</v>
      </c>
      <c r="J132" s="86">
        <v>0.55000000000000004</v>
      </c>
      <c r="K132" s="87">
        <v>0.45</v>
      </c>
    </row>
    <row r="133" spans="6:11" ht="18" x14ac:dyDescent="0.25">
      <c r="F133" s="90">
        <v>0.62</v>
      </c>
      <c r="G133" s="91">
        <v>0.38</v>
      </c>
      <c r="J133" s="86">
        <v>0.56000000000000005</v>
      </c>
      <c r="K133" s="87">
        <v>0.44</v>
      </c>
    </row>
    <row r="134" spans="6:11" ht="18" x14ac:dyDescent="0.25">
      <c r="F134" s="90">
        <v>0.61</v>
      </c>
      <c r="G134" s="91">
        <v>0.39</v>
      </c>
      <c r="J134" s="86">
        <v>0.56999999999999995</v>
      </c>
      <c r="K134" s="87">
        <v>0.42999999999999899</v>
      </c>
    </row>
    <row r="135" spans="6:11" ht="18" x14ac:dyDescent="0.25">
      <c r="F135" s="90">
        <v>0.6</v>
      </c>
      <c r="G135" s="91">
        <v>0.4</v>
      </c>
      <c r="J135" s="86">
        <v>0.57999999999999996</v>
      </c>
      <c r="K135" s="87">
        <v>0.41999999999999899</v>
      </c>
    </row>
    <row r="136" spans="6:11" ht="18" x14ac:dyDescent="0.25">
      <c r="F136" s="90">
        <v>0.59</v>
      </c>
      <c r="G136" s="91">
        <v>0.41</v>
      </c>
      <c r="J136" s="86">
        <v>0.59</v>
      </c>
      <c r="K136" s="87">
        <v>0.40999999999999898</v>
      </c>
    </row>
    <row r="137" spans="6:11" ht="18" x14ac:dyDescent="0.25">
      <c r="F137" s="90">
        <v>0.57999999999999996</v>
      </c>
      <c r="G137" s="91">
        <v>0.42</v>
      </c>
      <c r="J137" s="86">
        <v>0.6</v>
      </c>
      <c r="K137" s="87">
        <v>0.39999999999999902</v>
      </c>
    </row>
    <row r="138" spans="6:11" ht="18" x14ac:dyDescent="0.25">
      <c r="F138" s="90">
        <v>0.56999999999999995</v>
      </c>
      <c r="G138" s="91">
        <v>0.43</v>
      </c>
      <c r="J138" s="86">
        <v>0.61</v>
      </c>
      <c r="K138" s="87">
        <v>0.38999999999999901</v>
      </c>
    </row>
    <row r="139" spans="6:11" ht="18" x14ac:dyDescent="0.25">
      <c r="F139" s="90">
        <v>0.56000000000000005</v>
      </c>
      <c r="G139" s="91">
        <v>0.44</v>
      </c>
      <c r="J139" s="86">
        <v>0.62</v>
      </c>
      <c r="K139" s="87">
        <v>0.37999999999999901</v>
      </c>
    </row>
    <row r="140" spans="6:11" ht="18" x14ac:dyDescent="0.25">
      <c r="F140" s="90">
        <v>0.55000000000000004</v>
      </c>
      <c r="G140" s="91">
        <v>0.45</v>
      </c>
      <c r="J140" s="86">
        <v>0.63</v>
      </c>
      <c r="K140" s="87">
        <v>0.369999999999999</v>
      </c>
    </row>
    <row r="141" spans="6:11" ht="18" x14ac:dyDescent="0.25">
      <c r="F141" s="90">
        <v>0.54</v>
      </c>
      <c r="G141" s="91">
        <v>0.46</v>
      </c>
      <c r="J141" s="86">
        <v>0.64</v>
      </c>
      <c r="K141" s="87">
        <v>0.35999999999999899</v>
      </c>
    </row>
    <row r="142" spans="6:11" ht="18" x14ac:dyDescent="0.25">
      <c r="F142" s="90">
        <v>0.53</v>
      </c>
      <c r="G142" s="91">
        <v>0.47</v>
      </c>
      <c r="J142" s="86">
        <v>0.65</v>
      </c>
      <c r="K142" s="87">
        <v>0.34999999999999898</v>
      </c>
    </row>
    <row r="143" spans="6:11" ht="18" x14ac:dyDescent="0.25">
      <c r="F143" s="90">
        <v>0.52</v>
      </c>
      <c r="G143" s="91">
        <v>0.48</v>
      </c>
      <c r="J143" s="86">
        <v>0.66</v>
      </c>
      <c r="K143" s="87">
        <v>0.33999999999999903</v>
      </c>
    </row>
    <row r="144" spans="6:11" ht="18" x14ac:dyDescent="0.25">
      <c r="F144" s="90">
        <v>0.51</v>
      </c>
      <c r="G144" s="91">
        <v>0.49</v>
      </c>
      <c r="J144" s="86">
        <v>0.67</v>
      </c>
      <c r="K144" s="87">
        <v>0.32999999999999902</v>
      </c>
    </row>
    <row r="145" spans="6:11" ht="18" x14ac:dyDescent="0.25">
      <c r="F145" s="90">
        <v>0.5</v>
      </c>
      <c r="G145" s="91">
        <v>0.5</v>
      </c>
      <c r="J145" s="86">
        <v>0.68</v>
      </c>
      <c r="K145" s="87">
        <v>0.31999999999999901</v>
      </c>
    </row>
    <row r="146" spans="6:11" ht="18" x14ac:dyDescent="0.25">
      <c r="F146" s="90">
        <v>0.49</v>
      </c>
      <c r="G146" s="91">
        <v>0.51</v>
      </c>
      <c r="J146" s="86">
        <v>0.69</v>
      </c>
      <c r="K146" s="87">
        <v>0.309999999999999</v>
      </c>
    </row>
    <row r="147" spans="6:11" ht="18" x14ac:dyDescent="0.25">
      <c r="F147" s="90">
        <v>0.48</v>
      </c>
      <c r="G147" s="91">
        <v>0.52</v>
      </c>
      <c r="J147" s="86">
        <v>0.7</v>
      </c>
      <c r="K147" s="87">
        <v>0.29999999999999899</v>
      </c>
    </row>
    <row r="148" spans="6:11" ht="18" x14ac:dyDescent="0.25">
      <c r="F148" s="90">
        <v>0.47</v>
      </c>
      <c r="G148" s="91">
        <v>0.53</v>
      </c>
      <c r="J148" s="86">
        <v>0.71</v>
      </c>
      <c r="K148" s="87">
        <v>0.28999999999999898</v>
      </c>
    </row>
    <row r="149" spans="6:11" ht="18" x14ac:dyDescent="0.25">
      <c r="F149" s="90">
        <v>0.46</v>
      </c>
      <c r="G149" s="91">
        <v>0.54</v>
      </c>
      <c r="J149" s="86">
        <v>0.72</v>
      </c>
      <c r="K149" s="87">
        <v>0.27999999999999903</v>
      </c>
    </row>
    <row r="150" spans="6:11" ht="18" x14ac:dyDescent="0.25">
      <c r="F150" s="90">
        <v>0.45</v>
      </c>
      <c r="G150" s="91">
        <v>0.55000000000000004</v>
      </c>
      <c r="J150" s="86">
        <v>0.73</v>
      </c>
      <c r="K150" s="87">
        <v>0.26999999999999902</v>
      </c>
    </row>
    <row r="151" spans="6:11" ht="18" x14ac:dyDescent="0.25">
      <c r="F151" s="90">
        <v>0.44</v>
      </c>
      <c r="G151" s="91">
        <v>0.56000000000000005</v>
      </c>
      <c r="J151" s="86">
        <v>0.74</v>
      </c>
      <c r="K151" s="87">
        <v>0.25999999999999901</v>
      </c>
    </row>
    <row r="152" spans="6:11" ht="18" x14ac:dyDescent="0.25">
      <c r="F152" s="90">
        <v>0.42999999999999899</v>
      </c>
      <c r="G152" s="91">
        <v>0.56999999999999995</v>
      </c>
      <c r="J152" s="86">
        <v>0.75</v>
      </c>
      <c r="K152" s="87">
        <v>0.249999999999999</v>
      </c>
    </row>
    <row r="153" spans="6:11" ht="18" x14ac:dyDescent="0.25">
      <c r="F153" s="90">
        <v>0.41999999999999899</v>
      </c>
      <c r="G153" s="91">
        <v>0.57999999999999996</v>
      </c>
      <c r="J153" s="86">
        <v>0.76</v>
      </c>
      <c r="K153" s="87">
        <v>0.23999999999999899</v>
      </c>
    </row>
    <row r="154" spans="6:11" ht="18" x14ac:dyDescent="0.25">
      <c r="F154" s="90">
        <v>0.40999999999999898</v>
      </c>
      <c r="G154" s="91">
        <v>0.59</v>
      </c>
      <c r="J154" s="86">
        <v>0.77</v>
      </c>
      <c r="K154" s="87">
        <v>0.22999999999999901</v>
      </c>
    </row>
    <row r="155" spans="6:11" ht="18" x14ac:dyDescent="0.25">
      <c r="F155" s="90">
        <v>0.39999999999999902</v>
      </c>
      <c r="G155" s="91">
        <v>0.6</v>
      </c>
      <c r="J155" s="86">
        <v>0.78</v>
      </c>
      <c r="K155" s="87">
        <v>0.219999999999999</v>
      </c>
    </row>
    <row r="156" spans="6:11" ht="18" x14ac:dyDescent="0.25">
      <c r="F156" s="90">
        <v>0.38999999999999901</v>
      </c>
      <c r="G156" s="91">
        <v>0.61</v>
      </c>
      <c r="J156" s="86">
        <v>0.79</v>
      </c>
      <c r="K156" s="87">
        <v>0.20999999999999899</v>
      </c>
    </row>
    <row r="157" spans="6:11" ht="18" x14ac:dyDescent="0.25">
      <c r="F157" s="90">
        <v>0.37999999999999901</v>
      </c>
      <c r="G157" s="91">
        <v>0.62</v>
      </c>
      <c r="J157" s="86">
        <v>0.8</v>
      </c>
      <c r="K157" s="87">
        <v>0.19999999999999901</v>
      </c>
    </row>
    <row r="158" spans="6:11" ht="18" x14ac:dyDescent="0.25">
      <c r="F158" s="90">
        <v>0.369999999999999</v>
      </c>
      <c r="G158" s="91">
        <v>0.63</v>
      </c>
      <c r="J158" s="86">
        <v>0.81</v>
      </c>
      <c r="K158" s="87">
        <v>0.189999999999999</v>
      </c>
    </row>
    <row r="159" spans="6:11" ht="18" x14ac:dyDescent="0.25">
      <c r="F159" s="90">
        <v>0.35999999999999899</v>
      </c>
      <c r="G159" s="91">
        <v>0.64</v>
      </c>
      <c r="J159" s="86">
        <v>0.82</v>
      </c>
      <c r="K159" s="87">
        <v>0.17999999999999899</v>
      </c>
    </row>
    <row r="160" spans="6:11" ht="18" x14ac:dyDescent="0.25">
      <c r="F160" s="90">
        <v>0.34999999999999898</v>
      </c>
      <c r="G160" s="91">
        <v>0.65</v>
      </c>
      <c r="J160" s="86">
        <v>0.83</v>
      </c>
      <c r="K160" s="87">
        <v>0.16999999999999901</v>
      </c>
    </row>
    <row r="161" spans="6:11" ht="18" x14ac:dyDescent="0.25">
      <c r="F161" s="90">
        <v>0.33999999999999903</v>
      </c>
      <c r="G161" s="91">
        <v>0.66</v>
      </c>
      <c r="J161" s="86">
        <v>0.84</v>
      </c>
      <c r="K161" s="87">
        <v>0.159999999999999</v>
      </c>
    </row>
    <row r="162" spans="6:11" ht="18" x14ac:dyDescent="0.25">
      <c r="F162" s="90">
        <v>0.32999999999999902</v>
      </c>
      <c r="G162" s="91">
        <v>0.67</v>
      </c>
      <c r="J162" s="86">
        <v>0.85</v>
      </c>
      <c r="K162" s="87">
        <v>0.149999999999999</v>
      </c>
    </row>
    <row r="163" spans="6:11" ht="18" x14ac:dyDescent="0.25">
      <c r="F163" s="90">
        <v>0.31999999999999901</v>
      </c>
      <c r="G163" s="91">
        <v>0.68</v>
      </c>
      <c r="J163" s="86">
        <v>0.86</v>
      </c>
      <c r="K163" s="87">
        <v>0.13999999999999899</v>
      </c>
    </row>
    <row r="164" spans="6:11" ht="18" x14ac:dyDescent="0.25">
      <c r="F164" s="90">
        <v>0.309999999999999</v>
      </c>
      <c r="G164" s="91">
        <v>0.69</v>
      </c>
      <c r="J164" s="86">
        <v>0.87</v>
      </c>
      <c r="K164" s="87">
        <v>0.12999999999999901</v>
      </c>
    </row>
    <row r="165" spans="6:11" ht="18" x14ac:dyDescent="0.25">
      <c r="F165" s="90">
        <v>0.29999999999999899</v>
      </c>
      <c r="G165" s="91">
        <v>0.7</v>
      </c>
      <c r="J165" s="86">
        <v>0.88</v>
      </c>
      <c r="K165" s="87">
        <v>0.119999999999999</v>
      </c>
    </row>
    <row r="166" spans="6:11" ht="18" x14ac:dyDescent="0.25">
      <c r="F166" s="90">
        <v>0.28999999999999898</v>
      </c>
      <c r="G166" s="91">
        <v>0.71</v>
      </c>
      <c r="J166" s="86">
        <v>0.89</v>
      </c>
      <c r="K166" s="87">
        <v>0.109999999999999</v>
      </c>
    </row>
    <row r="167" spans="6:11" ht="18" x14ac:dyDescent="0.25">
      <c r="F167" s="90">
        <v>0.27999999999999903</v>
      </c>
      <c r="G167" s="91">
        <v>0.72</v>
      </c>
      <c r="J167" s="86">
        <v>0.9</v>
      </c>
      <c r="K167" s="87">
        <v>9.9999999999999006E-2</v>
      </c>
    </row>
    <row r="168" spans="6:11" ht="18" x14ac:dyDescent="0.25">
      <c r="F168" s="90">
        <v>0.26999999999999902</v>
      </c>
      <c r="G168" s="91">
        <v>0.73</v>
      </c>
      <c r="J168" s="86">
        <v>0.91</v>
      </c>
      <c r="K168" s="87">
        <v>8.9999999999998997E-2</v>
      </c>
    </row>
    <row r="169" spans="6:11" ht="18" x14ac:dyDescent="0.25">
      <c r="F169" s="90">
        <v>0.25999999999999901</v>
      </c>
      <c r="G169" s="91">
        <v>0.74</v>
      </c>
      <c r="J169" s="86">
        <v>0.92</v>
      </c>
      <c r="K169" s="87">
        <v>7.9999999999999002E-2</v>
      </c>
    </row>
    <row r="170" spans="6:11" ht="18" x14ac:dyDescent="0.25">
      <c r="F170" s="90">
        <v>0.249999999999999</v>
      </c>
      <c r="G170" s="91">
        <v>0.75</v>
      </c>
      <c r="J170" s="86">
        <v>0.93</v>
      </c>
      <c r="K170" s="87">
        <v>6.9999999999998994E-2</v>
      </c>
    </row>
    <row r="171" spans="6:11" ht="18" x14ac:dyDescent="0.25">
      <c r="F171" s="90">
        <v>0.23999999999999899</v>
      </c>
      <c r="G171" s="91">
        <v>0.76</v>
      </c>
      <c r="J171" s="86">
        <v>0.94</v>
      </c>
      <c r="K171" s="87">
        <v>5.9999999999999103E-2</v>
      </c>
    </row>
    <row r="172" spans="6:11" ht="18" x14ac:dyDescent="0.25">
      <c r="F172" s="90">
        <v>0.22999999999999901</v>
      </c>
      <c r="G172" s="91">
        <v>0.77</v>
      </c>
      <c r="J172" s="86">
        <v>0.95</v>
      </c>
      <c r="K172" s="87">
        <v>4.9999999999998997E-2</v>
      </c>
    </row>
    <row r="173" spans="6:11" ht="18" x14ac:dyDescent="0.25">
      <c r="F173" s="90">
        <v>0.219999999999999</v>
      </c>
      <c r="G173" s="91">
        <v>0.78</v>
      </c>
      <c r="J173" s="86">
        <v>0.96</v>
      </c>
      <c r="K173" s="87">
        <v>3.9999999999999002E-2</v>
      </c>
    </row>
    <row r="174" spans="6:11" ht="18" x14ac:dyDescent="0.25">
      <c r="F174" s="90">
        <v>0.20999999999999899</v>
      </c>
      <c r="G174" s="91">
        <v>0.79</v>
      </c>
      <c r="J174" s="86">
        <v>0.97</v>
      </c>
      <c r="K174" s="87">
        <v>2.9999999999999E-2</v>
      </c>
    </row>
    <row r="175" spans="6:11" ht="18" x14ac:dyDescent="0.25">
      <c r="F175" s="90">
        <v>0.19999999999999901</v>
      </c>
      <c r="G175" s="91">
        <v>0.8</v>
      </c>
      <c r="J175" s="86">
        <v>0.98</v>
      </c>
      <c r="K175" s="87">
        <v>1.9999999999999001E-2</v>
      </c>
    </row>
    <row r="176" spans="6:11" ht="18" x14ac:dyDescent="0.25">
      <c r="F176" s="90">
        <v>0.189999999999999</v>
      </c>
      <c r="G176" s="91">
        <v>0.81</v>
      </c>
      <c r="J176" s="86">
        <v>0.99</v>
      </c>
      <c r="K176" s="87">
        <v>9.9999999999990097E-3</v>
      </c>
    </row>
    <row r="177" spans="6:11" ht="18" x14ac:dyDescent="0.25">
      <c r="F177" s="90">
        <v>0.17999999999999899</v>
      </c>
      <c r="G177" s="91">
        <v>0.82</v>
      </c>
      <c r="J177" s="86">
        <v>1</v>
      </c>
      <c r="K177" s="87">
        <v>0</v>
      </c>
    </row>
    <row r="178" spans="6:11" ht="18" x14ac:dyDescent="0.25">
      <c r="F178" s="90">
        <v>0.16999999999999901</v>
      </c>
      <c r="G178" s="91">
        <v>0.83</v>
      </c>
    </row>
    <row r="179" spans="6:11" ht="18" x14ac:dyDescent="0.25">
      <c r="F179" s="90">
        <v>0.159999999999999</v>
      </c>
      <c r="G179" s="91">
        <v>0.84</v>
      </c>
    </row>
    <row r="180" spans="6:11" ht="18" x14ac:dyDescent="0.25">
      <c r="F180" s="90">
        <v>0.149999999999999</v>
      </c>
      <c r="G180" s="91">
        <v>0.85</v>
      </c>
    </row>
    <row r="181" spans="6:11" ht="18" x14ac:dyDescent="0.25">
      <c r="F181" s="90">
        <v>0.13999999999999899</v>
      </c>
      <c r="G181" s="91">
        <v>0.86</v>
      </c>
    </row>
    <row r="182" spans="6:11" ht="18" x14ac:dyDescent="0.25">
      <c r="F182" s="90">
        <v>0.12999999999999901</v>
      </c>
      <c r="G182" s="91">
        <v>0.87</v>
      </c>
    </row>
    <row r="183" spans="6:11" ht="18" x14ac:dyDescent="0.25">
      <c r="F183" s="90">
        <v>0.119999999999999</v>
      </c>
      <c r="G183" s="91">
        <v>0.88</v>
      </c>
    </row>
    <row r="184" spans="6:11" ht="18" x14ac:dyDescent="0.25">
      <c r="F184" s="90">
        <v>0.109999999999999</v>
      </c>
      <c r="G184" s="91">
        <v>0.89</v>
      </c>
    </row>
    <row r="185" spans="6:11" ht="18" x14ac:dyDescent="0.25">
      <c r="F185" s="90">
        <v>9.9999999999999006E-2</v>
      </c>
      <c r="G185" s="91">
        <v>0.9</v>
      </c>
    </row>
    <row r="186" spans="6:11" ht="18" x14ac:dyDescent="0.25">
      <c r="F186" s="90">
        <v>8.9999999999998997E-2</v>
      </c>
      <c r="G186" s="91">
        <v>0.91</v>
      </c>
    </row>
    <row r="187" spans="6:11" ht="18" x14ac:dyDescent="0.25">
      <c r="F187" s="90">
        <v>7.9999999999999002E-2</v>
      </c>
      <c r="G187" s="91">
        <v>0.92</v>
      </c>
    </row>
    <row r="188" spans="6:11" ht="18" x14ac:dyDescent="0.25">
      <c r="F188" s="90">
        <v>6.9999999999998994E-2</v>
      </c>
      <c r="G188" s="91">
        <v>0.93</v>
      </c>
    </row>
    <row r="189" spans="6:11" ht="18" x14ac:dyDescent="0.25">
      <c r="F189" s="90">
        <v>5.9999999999999103E-2</v>
      </c>
      <c r="G189" s="91">
        <v>0.94</v>
      </c>
    </row>
    <row r="190" spans="6:11" ht="18" x14ac:dyDescent="0.25">
      <c r="F190" s="90">
        <v>4.9999999999998997E-2</v>
      </c>
      <c r="G190" s="91">
        <v>0.95</v>
      </c>
    </row>
    <row r="191" spans="6:11" ht="18" x14ac:dyDescent="0.25">
      <c r="F191" s="90">
        <v>3.9999999999999002E-2</v>
      </c>
      <c r="G191" s="91">
        <v>0.96</v>
      </c>
    </row>
    <row r="192" spans="6:11" ht="18" x14ac:dyDescent="0.25">
      <c r="F192" s="90">
        <v>2.9999999999999E-2</v>
      </c>
      <c r="G192" s="91">
        <v>0.97</v>
      </c>
    </row>
    <row r="193" spans="5:12" ht="18" x14ac:dyDescent="0.25">
      <c r="F193" s="90">
        <v>1.9999999999999001E-2</v>
      </c>
      <c r="G193" s="91">
        <v>0.98</v>
      </c>
    </row>
    <row r="194" spans="5:12" ht="18" x14ac:dyDescent="0.25">
      <c r="F194" s="90">
        <v>9.9999999999990097E-3</v>
      </c>
      <c r="G194" s="91">
        <v>0.99</v>
      </c>
    </row>
    <row r="195" spans="5:12" ht="18" x14ac:dyDescent="0.25">
      <c r="F195" s="90">
        <v>0</v>
      </c>
      <c r="G195" s="91">
        <v>1</v>
      </c>
    </row>
    <row r="202" spans="5:12" x14ac:dyDescent="0.25">
      <c r="E202" s="16" t="s">
        <v>289</v>
      </c>
      <c r="F202" s="16" t="s">
        <v>290</v>
      </c>
      <c r="G202" s="16" t="s">
        <v>291</v>
      </c>
      <c r="H202" s="16"/>
      <c r="I202" s="16" t="s">
        <v>292</v>
      </c>
      <c r="J202" s="16" t="s">
        <v>293</v>
      </c>
      <c r="K202" s="16" t="s">
        <v>290</v>
      </c>
      <c r="L202" s="16" t="s">
        <v>294</v>
      </c>
    </row>
    <row r="203" spans="5:12" x14ac:dyDescent="0.25">
      <c r="E203" s="16">
        <v>100000</v>
      </c>
      <c r="F203" s="16" t="s">
        <v>295</v>
      </c>
      <c r="G203" s="16" t="s">
        <v>296</v>
      </c>
      <c r="H203" s="16"/>
      <c r="I203" s="16" t="s">
        <v>297</v>
      </c>
      <c r="J203" s="16" t="s">
        <v>298</v>
      </c>
      <c r="K203" s="16" t="s">
        <v>299</v>
      </c>
      <c r="L203" s="16" t="s">
        <v>300</v>
      </c>
    </row>
    <row r="204" spans="5:12" x14ac:dyDescent="0.25">
      <c r="E204" s="16">
        <v>110000</v>
      </c>
      <c r="F204" s="16" t="s">
        <v>301</v>
      </c>
      <c r="G204" s="16" t="s">
        <v>302</v>
      </c>
      <c r="H204" s="16"/>
      <c r="I204" s="16" t="s">
        <v>303</v>
      </c>
      <c r="J204" s="16" t="s">
        <v>298</v>
      </c>
      <c r="K204" s="16" t="s">
        <v>304</v>
      </c>
      <c r="L204" s="16" t="s">
        <v>300</v>
      </c>
    </row>
    <row r="205" spans="5:12" x14ac:dyDescent="0.25">
      <c r="E205" s="16">
        <v>12000</v>
      </c>
      <c r="F205" s="16" t="s">
        <v>305</v>
      </c>
      <c r="G205" s="16" t="s">
        <v>306</v>
      </c>
      <c r="H205" s="16"/>
      <c r="I205" s="16" t="s">
        <v>307</v>
      </c>
      <c r="J205" s="16" t="s">
        <v>308</v>
      </c>
      <c r="K205" s="16" t="s">
        <v>302</v>
      </c>
      <c r="L205" s="100" t="s">
        <v>309</v>
      </c>
    </row>
    <row r="206" spans="5:12" x14ac:dyDescent="0.25">
      <c r="E206" s="16">
        <v>120000</v>
      </c>
      <c r="F206" s="16" t="s">
        <v>310</v>
      </c>
      <c r="G206" s="16" t="s">
        <v>311</v>
      </c>
      <c r="H206" s="16"/>
      <c r="I206" s="16" t="s">
        <v>312</v>
      </c>
      <c r="J206" s="16" t="s">
        <v>313</v>
      </c>
      <c r="K206" s="16" t="s">
        <v>302</v>
      </c>
      <c r="L206" s="100" t="s">
        <v>309</v>
      </c>
    </row>
    <row r="207" spans="5:12" x14ac:dyDescent="0.25">
      <c r="E207" s="16">
        <v>12101</v>
      </c>
      <c r="F207" s="16" t="s">
        <v>314</v>
      </c>
      <c r="G207" s="16" t="s">
        <v>299</v>
      </c>
      <c r="H207" s="16"/>
      <c r="I207" s="16" t="s">
        <v>315</v>
      </c>
      <c r="J207" s="16" t="s">
        <v>313</v>
      </c>
      <c r="K207" s="16" t="s">
        <v>302</v>
      </c>
      <c r="L207" s="100" t="s">
        <v>309</v>
      </c>
    </row>
    <row r="208" spans="5:12" x14ac:dyDescent="0.25">
      <c r="E208" s="16">
        <v>12102</v>
      </c>
      <c r="F208" s="16" t="s">
        <v>316</v>
      </c>
      <c r="G208" s="16" t="s">
        <v>317</v>
      </c>
      <c r="H208" s="16"/>
      <c r="I208" s="16" t="s">
        <v>318</v>
      </c>
      <c r="J208" s="16" t="s">
        <v>313</v>
      </c>
      <c r="K208" s="16" t="s">
        <v>302</v>
      </c>
      <c r="L208" s="16" t="s">
        <v>300</v>
      </c>
    </row>
    <row r="209" spans="5:12" x14ac:dyDescent="0.25">
      <c r="E209" s="16">
        <v>12103</v>
      </c>
      <c r="F209" s="16" t="s">
        <v>319</v>
      </c>
      <c r="G209" s="16" t="s">
        <v>320</v>
      </c>
      <c r="H209" s="16"/>
      <c r="I209" s="16" t="s">
        <v>321</v>
      </c>
      <c r="J209" s="16" t="s">
        <v>298</v>
      </c>
      <c r="K209" s="16" t="s">
        <v>322</v>
      </c>
      <c r="L209" s="16" t="s">
        <v>300</v>
      </c>
    </row>
    <row r="210" spans="5:12" x14ac:dyDescent="0.25">
      <c r="E210" s="16">
        <v>12104</v>
      </c>
      <c r="F210" s="16" t="s">
        <v>323</v>
      </c>
      <c r="G210" s="16" t="s">
        <v>324</v>
      </c>
      <c r="H210" s="16"/>
      <c r="I210" s="16" t="s">
        <v>325</v>
      </c>
      <c r="J210" s="16" t="s">
        <v>313</v>
      </c>
      <c r="K210" s="16" t="s">
        <v>302</v>
      </c>
      <c r="L210" s="100" t="s">
        <v>309</v>
      </c>
    </row>
    <row r="211" spans="5:12" x14ac:dyDescent="0.25">
      <c r="E211" s="16">
        <v>12105</v>
      </c>
      <c r="F211" s="16" t="s">
        <v>326</v>
      </c>
      <c r="G211" s="16" t="s">
        <v>327</v>
      </c>
      <c r="H211" s="16"/>
      <c r="I211" s="16" t="s">
        <v>328</v>
      </c>
      <c r="J211" s="16" t="s">
        <v>313</v>
      </c>
      <c r="K211" s="16" t="s">
        <v>329</v>
      </c>
      <c r="L211" s="16" t="s">
        <v>300</v>
      </c>
    </row>
    <row r="212" spans="5:12" x14ac:dyDescent="0.25">
      <c r="E212" s="16">
        <v>12106</v>
      </c>
      <c r="F212" s="16" t="s">
        <v>330</v>
      </c>
      <c r="G212" s="16" t="s">
        <v>331</v>
      </c>
      <c r="H212" s="16"/>
      <c r="I212" s="16" t="s">
        <v>332</v>
      </c>
      <c r="J212" s="16" t="s">
        <v>313</v>
      </c>
      <c r="K212" s="16" t="s">
        <v>333</v>
      </c>
      <c r="L212" s="100" t="s">
        <v>309</v>
      </c>
    </row>
    <row r="213" spans="5:12" x14ac:dyDescent="0.25">
      <c r="E213" s="16">
        <v>12107</v>
      </c>
      <c r="F213" s="16" t="s">
        <v>334</v>
      </c>
      <c r="G213" s="16" t="s">
        <v>335</v>
      </c>
      <c r="H213" s="16"/>
      <c r="I213" s="16" t="s">
        <v>336</v>
      </c>
      <c r="J213" s="16" t="s">
        <v>313</v>
      </c>
      <c r="K213" s="16" t="s">
        <v>337</v>
      </c>
      <c r="L213" s="16" t="s">
        <v>300</v>
      </c>
    </row>
    <row r="214" spans="5:12" ht="29.25" x14ac:dyDescent="0.25">
      <c r="E214" s="16">
        <v>12108</v>
      </c>
      <c r="F214" s="16" t="s">
        <v>338</v>
      </c>
      <c r="G214" s="16" t="s">
        <v>339</v>
      </c>
      <c r="H214" s="16"/>
      <c r="I214" s="101" t="s">
        <v>340</v>
      </c>
      <c r="J214" s="16" t="s">
        <v>313</v>
      </c>
      <c r="K214" s="16" t="s">
        <v>296</v>
      </c>
      <c r="L214" s="100" t="s">
        <v>309</v>
      </c>
    </row>
    <row r="215" spans="5:12" x14ac:dyDescent="0.25">
      <c r="E215" s="16">
        <v>12109</v>
      </c>
      <c r="F215" s="16" t="s">
        <v>341</v>
      </c>
      <c r="G215" s="16" t="s">
        <v>342</v>
      </c>
      <c r="H215" s="16"/>
      <c r="I215" s="16" t="s">
        <v>343</v>
      </c>
      <c r="J215" s="16" t="s">
        <v>313</v>
      </c>
      <c r="K215" s="16" t="s">
        <v>344</v>
      </c>
      <c r="L215" s="100" t="s">
        <v>309</v>
      </c>
    </row>
    <row r="216" spans="5:12" x14ac:dyDescent="0.25">
      <c r="E216" s="16">
        <v>12110</v>
      </c>
      <c r="F216" s="16" t="s">
        <v>345</v>
      </c>
      <c r="G216" s="16" t="s">
        <v>304</v>
      </c>
      <c r="H216" s="16"/>
      <c r="I216" s="16" t="s">
        <v>346</v>
      </c>
      <c r="J216" s="16" t="s">
        <v>313</v>
      </c>
      <c r="K216" s="16" t="s">
        <v>347</v>
      </c>
      <c r="L216" s="100" t="s">
        <v>309</v>
      </c>
    </row>
    <row r="217" spans="5:12" x14ac:dyDescent="0.25">
      <c r="E217" s="16">
        <v>12111</v>
      </c>
      <c r="F217" s="16" t="s">
        <v>348</v>
      </c>
      <c r="G217" s="16" t="s">
        <v>322</v>
      </c>
      <c r="H217" s="16"/>
      <c r="I217" s="102" t="s">
        <v>349</v>
      </c>
      <c r="J217" s="16" t="s">
        <v>313</v>
      </c>
      <c r="K217" s="16" t="s">
        <v>350</v>
      </c>
      <c r="L217" s="16" t="s">
        <v>300</v>
      </c>
    </row>
    <row r="218" spans="5:12" x14ac:dyDescent="0.25">
      <c r="E218" s="16">
        <v>12112</v>
      </c>
      <c r="F218" s="16" t="s">
        <v>351</v>
      </c>
      <c r="G218" s="16" t="s">
        <v>352</v>
      </c>
      <c r="H218" s="16"/>
      <c r="I218" s="16" t="s">
        <v>353</v>
      </c>
      <c r="J218" s="16" t="s">
        <v>298</v>
      </c>
      <c r="K218" s="16" t="s">
        <v>352</v>
      </c>
      <c r="L218" s="16" t="s">
        <v>300</v>
      </c>
    </row>
    <row r="219" spans="5:12" x14ac:dyDescent="0.25">
      <c r="E219" s="16">
        <v>12113</v>
      </c>
      <c r="F219" s="16" t="s">
        <v>354</v>
      </c>
      <c r="G219" s="16" t="s">
        <v>355</v>
      </c>
      <c r="H219" s="16"/>
      <c r="I219" s="16" t="s">
        <v>356</v>
      </c>
      <c r="J219" s="16" t="s">
        <v>313</v>
      </c>
      <c r="K219" s="16" t="s">
        <v>347</v>
      </c>
      <c r="L219" s="100" t="s">
        <v>309</v>
      </c>
    </row>
    <row r="220" spans="5:12" x14ac:dyDescent="0.25">
      <c r="E220" s="16">
        <v>12114</v>
      </c>
      <c r="F220" s="16" t="s">
        <v>357</v>
      </c>
      <c r="G220" s="16" t="s">
        <v>358</v>
      </c>
      <c r="H220" s="16"/>
      <c r="I220" s="16" t="s">
        <v>359</v>
      </c>
      <c r="J220" s="16" t="s">
        <v>313</v>
      </c>
      <c r="K220" s="16" t="s">
        <v>311</v>
      </c>
      <c r="L220" s="100" t="s">
        <v>309</v>
      </c>
    </row>
    <row r="221" spans="5:12" x14ac:dyDescent="0.25">
      <c r="E221" s="16">
        <v>12115</v>
      </c>
      <c r="F221" s="16" t="s">
        <v>360</v>
      </c>
      <c r="G221" s="16" t="s">
        <v>361</v>
      </c>
      <c r="H221" s="16"/>
      <c r="I221" s="16" t="s">
        <v>362</v>
      </c>
      <c r="J221" s="16" t="s">
        <v>313</v>
      </c>
      <c r="K221" s="16" t="s">
        <v>363</v>
      </c>
      <c r="L221" s="100" t="s">
        <v>309</v>
      </c>
    </row>
    <row r="222" spans="5:12" x14ac:dyDescent="0.25">
      <c r="E222" s="16">
        <v>12116</v>
      </c>
      <c r="F222" s="16" t="s">
        <v>364</v>
      </c>
      <c r="G222" s="16" t="s">
        <v>365</v>
      </c>
      <c r="H222" s="16"/>
      <c r="I222" s="16" t="s">
        <v>366</v>
      </c>
      <c r="J222" s="16" t="s">
        <v>313</v>
      </c>
      <c r="K222" s="16" t="s">
        <v>302</v>
      </c>
      <c r="L222" s="100" t="s">
        <v>309</v>
      </c>
    </row>
    <row r="223" spans="5:12" x14ac:dyDescent="0.25">
      <c r="E223" s="16">
        <v>12117</v>
      </c>
      <c r="F223" s="16" t="s">
        <v>367</v>
      </c>
      <c r="G223" s="16" t="s">
        <v>368</v>
      </c>
      <c r="H223" s="16"/>
      <c r="I223" s="16" t="s">
        <v>369</v>
      </c>
      <c r="J223" s="16" t="s">
        <v>313</v>
      </c>
      <c r="K223" s="16" t="s">
        <v>347</v>
      </c>
      <c r="L223" s="100" t="s">
        <v>309</v>
      </c>
    </row>
    <row r="224" spans="5:12" x14ac:dyDescent="0.25">
      <c r="E224" s="16">
        <v>12118</v>
      </c>
      <c r="F224" s="16" t="s">
        <v>370</v>
      </c>
      <c r="G224" s="16" t="s">
        <v>371</v>
      </c>
      <c r="H224" s="16"/>
      <c r="I224" s="16" t="s">
        <v>372</v>
      </c>
      <c r="J224" s="16" t="s">
        <v>313</v>
      </c>
      <c r="K224" s="16" t="s">
        <v>302</v>
      </c>
      <c r="L224" s="100" t="s">
        <v>309</v>
      </c>
    </row>
    <row r="225" spans="5:12" x14ac:dyDescent="0.25">
      <c r="E225" s="16">
        <v>12119</v>
      </c>
      <c r="F225" s="16" t="s">
        <v>373</v>
      </c>
      <c r="G225" s="16" t="s">
        <v>374</v>
      </c>
      <c r="H225" s="16"/>
      <c r="I225" s="16" t="s">
        <v>375</v>
      </c>
      <c r="J225" s="16" t="s">
        <v>298</v>
      </c>
      <c r="K225" s="16" t="s">
        <v>355</v>
      </c>
      <c r="L225" s="16" t="s">
        <v>300</v>
      </c>
    </row>
    <row r="226" spans="5:12" x14ac:dyDescent="0.25">
      <c r="E226" s="16">
        <v>12120</v>
      </c>
      <c r="F226" s="16" t="s">
        <v>376</v>
      </c>
      <c r="G226" s="16" t="s">
        <v>377</v>
      </c>
      <c r="H226" s="16"/>
      <c r="I226" s="16" t="s">
        <v>378</v>
      </c>
      <c r="J226" s="16" t="s">
        <v>379</v>
      </c>
      <c r="K226" s="16" t="s">
        <v>380</v>
      </c>
      <c r="L226" s="100" t="s">
        <v>309</v>
      </c>
    </row>
    <row r="227" spans="5:12" x14ac:dyDescent="0.25">
      <c r="E227" s="16">
        <v>130000</v>
      </c>
      <c r="F227" s="16" t="s">
        <v>381</v>
      </c>
      <c r="G227" s="16" t="s">
        <v>347</v>
      </c>
      <c r="H227" s="16"/>
      <c r="I227" s="16" t="s">
        <v>382</v>
      </c>
      <c r="J227" s="16" t="s">
        <v>313</v>
      </c>
      <c r="K227" s="16" t="s">
        <v>383</v>
      </c>
      <c r="L227" s="100" t="s">
        <v>309</v>
      </c>
    </row>
    <row r="228" spans="5:12" x14ac:dyDescent="0.25">
      <c r="E228" s="16">
        <v>140000</v>
      </c>
      <c r="F228" s="16" t="s">
        <v>384</v>
      </c>
      <c r="G228" s="16" t="s">
        <v>333</v>
      </c>
      <c r="H228" s="16"/>
      <c r="I228" s="16" t="s">
        <v>385</v>
      </c>
      <c r="J228" s="16" t="s">
        <v>313</v>
      </c>
      <c r="K228" s="16" t="s">
        <v>380</v>
      </c>
      <c r="L228" s="100" t="s">
        <v>309</v>
      </c>
    </row>
    <row r="229" spans="5:12" x14ac:dyDescent="0.25">
      <c r="E229" s="16">
        <v>150000</v>
      </c>
      <c r="F229" s="16" t="s">
        <v>386</v>
      </c>
      <c r="G229" s="16" t="s">
        <v>329</v>
      </c>
      <c r="H229" s="16"/>
      <c r="I229" s="16" t="s">
        <v>387</v>
      </c>
      <c r="J229" s="16" t="s">
        <v>298</v>
      </c>
      <c r="K229" s="16" t="s">
        <v>358</v>
      </c>
      <c r="L229" s="16" t="s">
        <v>300</v>
      </c>
    </row>
    <row r="230" spans="5:12" x14ac:dyDescent="0.25">
      <c r="E230" s="16">
        <v>190000</v>
      </c>
      <c r="F230" s="16" t="s">
        <v>388</v>
      </c>
      <c r="G230" s="16" t="s">
        <v>344</v>
      </c>
      <c r="H230" s="16"/>
      <c r="I230" s="16" t="s">
        <v>389</v>
      </c>
      <c r="J230" s="16" t="s">
        <v>298</v>
      </c>
      <c r="K230" s="16" t="s">
        <v>361</v>
      </c>
      <c r="L230" s="16" t="s">
        <v>300</v>
      </c>
    </row>
    <row r="231" spans="5:12" x14ac:dyDescent="0.25">
      <c r="E231" s="16">
        <v>200000</v>
      </c>
      <c r="F231" s="16" t="s">
        <v>390</v>
      </c>
      <c r="G231" s="16" t="s">
        <v>363</v>
      </c>
      <c r="H231" s="16"/>
      <c r="I231" s="16" t="s">
        <v>391</v>
      </c>
      <c r="J231" s="16" t="s">
        <v>298</v>
      </c>
      <c r="K231" s="16" t="s">
        <v>365</v>
      </c>
      <c r="L231" s="16" t="s">
        <v>300</v>
      </c>
    </row>
    <row r="232" spans="5:12" x14ac:dyDescent="0.25">
      <c r="E232" s="16">
        <v>210000</v>
      </c>
      <c r="F232" s="16" t="s">
        <v>392</v>
      </c>
      <c r="G232" s="16" t="s">
        <v>393</v>
      </c>
      <c r="H232" s="16"/>
      <c r="I232" s="16" t="s">
        <v>394</v>
      </c>
      <c r="J232" s="16" t="s">
        <v>298</v>
      </c>
      <c r="K232" s="16" t="s">
        <v>368</v>
      </c>
      <c r="L232" s="16" t="s">
        <v>300</v>
      </c>
    </row>
    <row r="233" spans="5:12" x14ac:dyDescent="0.25">
      <c r="E233" s="16">
        <v>220000</v>
      </c>
      <c r="F233" s="16" t="s">
        <v>395</v>
      </c>
      <c r="G233" s="16" t="s">
        <v>350</v>
      </c>
      <c r="H233" s="16"/>
      <c r="I233" s="16" t="s">
        <v>396</v>
      </c>
      <c r="J233" s="16" t="s">
        <v>298</v>
      </c>
      <c r="K233" s="16" t="s">
        <v>371</v>
      </c>
      <c r="L233" s="16" t="s">
        <v>300</v>
      </c>
    </row>
    <row r="234" spans="5:12" x14ac:dyDescent="0.25">
      <c r="E234" s="16">
        <v>230000</v>
      </c>
      <c r="F234" s="16" t="s">
        <v>397</v>
      </c>
      <c r="G234" s="16" t="s">
        <v>380</v>
      </c>
      <c r="H234" s="16"/>
      <c r="I234" s="16" t="s">
        <v>398</v>
      </c>
      <c r="J234" s="16" t="s">
        <v>298</v>
      </c>
      <c r="K234" s="16" t="s">
        <v>374</v>
      </c>
      <c r="L234" s="16" t="s">
        <v>300</v>
      </c>
    </row>
    <row r="235" spans="5:12" x14ac:dyDescent="0.25">
      <c r="E235" s="16">
        <v>80000</v>
      </c>
      <c r="F235" s="16" t="s">
        <v>399</v>
      </c>
      <c r="G235" s="16" t="s">
        <v>337</v>
      </c>
      <c r="H235" s="16"/>
      <c r="I235" s="16" t="s">
        <v>400</v>
      </c>
      <c r="J235" s="16" t="s">
        <v>298</v>
      </c>
      <c r="K235" s="16" t="s">
        <v>317</v>
      </c>
      <c r="L235" s="16" t="s">
        <v>300</v>
      </c>
    </row>
    <row r="236" spans="5:12" x14ac:dyDescent="0.25">
      <c r="E236" s="16">
        <v>90000</v>
      </c>
      <c r="F236" s="16" t="s">
        <v>401</v>
      </c>
      <c r="G236" s="16" t="s">
        <v>383</v>
      </c>
      <c r="H236" s="16"/>
      <c r="I236" s="16" t="s">
        <v>402</v>
      </c>
      <c r="J236" s="16" t="s">
        <v>298</v>
      </c>
      <c r="K236" s="16" t="s">
        <v>377</v>
      </c>
      <c r="L236" s="16" t="s">
        <v>300</v>
      </c>
    </row>
    <row r="237" spans="5:12" x14ac:dyDescent="0.25">
      <c r="E237" s="16"/>
      <c r="F237" s="16"/>
      <c r="G237" s="16"/>
      <c r="H237" s="16"/>
      <c r="I237" s="102" t="s">
        <v>403</v>
      </c>
      <c r="J237" s="16" t="s">
        <v>404</v>
      </c>
      <c r="K237" s="16" t="s">
        <v>344</v>
      </c>
      <c r="L237" s="100" t="s">
        <v>309</v>
      </c>
    </row>
    <row r="238" spans="5:12" ht="28.5" x14ac:dyDescent="0.25">
      <c r="E238" s="16"/>
      <c r="F238" s="16"/>
      <c r="G238" s="16"/>
      <c r="H238" s="16"/>
      <c r="I238" s="103" t="s">
        <v>405</v>
      </c>
      <c r="J238" s="16" t="s">
        <v>406</v>
      </c>
      <c r="K238" s="16" t="s">
        <v>296</v>
      </c>
      <c r="L238" s="100" t="s">
        <v>309</v>
      </c>
    </row>
    <row r="239" spans="5:12" x14ac:dyDescent="0.25">
      <c r="E239" s="16"/>
      <c r="F239" s="16"/>
      <c r="G239" s="16"/>
      <c r="H239" s="16"/>
      <c r="I239" s="16" t="s">
        <v>407</v>
      </c>
      <c r="J239" s="16" t="s">
        <v>408</v>
      </c>
      <c r="K239" s="16" t="s">
        <v>347</v>
      </c>
      <c r="L239" s="16" t="s">
        <v>300</v>
      </c>
    </row>
    <row r="240" spans="5:12" ht="42.75" x14ac:dyDescent="0.25">
      <c r="E240" s="16"/>
      <c r="F240" s="16"/>
      <c r="G240" s="16"/>
      <c r="H240" s="16"/>
      <c r="I240" s="103" t="s">
        <v>409</v>
      </c>
      <c r="J240" s="16" t="s">
        <v>313</v>
      </c>
      <c r="K240" s="16" t="s">
        <v>347</v>
      </c>
      <c r="L240" s="100" t="s">
        <v>309</v>
      </c>
    </row>
    <row r="241" spans="5:12" x14ac:dyDescent="0.25">
      <c r="E241" s="16"/>
      <c r="F241" s="16"/>
      <c r="G241" s="16"/>
      <c r="H241" s="16"/>
      <c r="I241" s="102" t="s">
        <v>410</v>
      </c>
      <c r="J241" s="16" t="s">
        <v>404</v>
      </c>
      <c r="K241" s="16" t="s">
        <v>337</v>
      </c>
      <c r="L241" s="16" t="s">
        <v>300</v>
      </c>
    </row>
    <row r="242" spans="5:12" x14ac:dyDescent="0.25">
      <c r="E242" s="16"/>
      <c r="F242" s="16"/>
      <c r="G242" s="16"/>
      <c r="H242" s="16"/>
      <c r="I242" s="16" t="s">
        <v>411</v>
      </c>
      <c r="J242" s="16" t="s">
        <v>412</v>
      </c>
      <c r="K242" s="16" t="s">
        <v>347</v>
      </c>
      <c r="L242" s="16" t="s">
        <v>300</v>
      </c>
    </row>
    <row r="243" spans="5:12" x14ac:dyDescent="0.25">
      <c r="E243" s="16"/>
      <c r="F243" s="16"/>
      <c r="G243" s="16"/>
      <c r="H243" s="16"/>
      <c r="I243" s="16" t="s">
        <v>413</v>
      </c>
      <c r="J243" s="16" t="s">
        <v>406</v>
      </c>
      <c r="K243" s="16" t="s">
        <v>329</v>
      </c>
      <c r="L243" s="16" t="s">
        <v>300</v>
      </c>
    </row>
    <row r="244" spans="5:12" x14ac:dyDescent="0.25">
      <c r="E244" s="16"/>
      <c r="F244" s="16"/>
      <c r="G244" s="16"/>
      <c r="H244" s="16"/>
      <c r="I244" s="16" t="s">
        <v>414</v>
      </c>
      <c r="J244" s="16" t="s">
        <v>412</v>
      </c>
      <c r="K244" s="16" t="s">
        <v>347</v>
      </c>
      <c r="L244" s="16" t="s">
        <v>300</v>
      </c>
    </row>
    <row r="245" spans="5:12" x14ac:dyDescent="0.25">
      <c r="E245" s="16"/>
      <c r="F245" s="16"/>
      <c r="G245" s="16"/>
      <c r="H245" s="16"/>
      <c r="I245" s="102" t="s">
        <v>415</v>
      </c>
      <c r="J245" s="16" t="s">
        <v>404</v>
      </c>
      <c r="K245" s="16" t="s">
        <v>347</v>
      </c>
      <c r="L245" s="16" t="s">
        <v>300</v>
      </c>
    </row>
    <row r="246" spans="5:12" x14ac:dyDescent="0.25">
      <c r="E246" s="16"/>
      <c r="F246" s="16"/>
      <c r="G246" s="16"/>
      <c r="H246" s="16"/>
      <c r="I246" s="16" t="s">
        <v>416</v>
      </c>
      <c r="J246" s="16" t="s">
        <v>412</v>
      </c>
      <c r="K246" s="16" t="s">
        <v>347</v>
      </c>
      <c r="L246" s="16" t="s">
        <v>300</v>
      </c>
    </row>
    <row r="247" spans="5:12" x14ac:dyDescent="0.25">
      <c r="E247" s="16"/>
      <c r="F247" s="16"/>
      <c r="G247" s="16"/>
      <c r="H247" s="16"/>
      <c r="I247" s="16" t="s">
        <v>417</v>
      </c>
      <c r="J247" s="16" t="s">
        <v>412</v>
      </c>
      <c r="K247" s="16" t="s">
        <v>347</v>
      </c>
      <c r="L247" s="16" t="s">
        <v>300</v>
      </c>
    </row>
    <row r="248" spans="5:12" x14ac:dyDescent="0.25">
      <c r="E248" s="16"/>
      <c r="F248" s="16"/>
      <c r="G248" s="16"/>
      <c r="H248" s="16"/>
      <c r="I248" s="102" t="s">
        <v>418</v>
      </c>
      <c r="J248" s="16" t="s">
        <v>404</v>
      </c>
      <c r="K248" s="16" t="s">
        <v>350</v>
      </c>
      <c r="L248" s="100" t="s">
        <v>309</v>
      </c>
    </row>
    <row r="249" spans="5:12" x14ac:dyDescent="0.25">
      <c r="E249" s="16"/>
      <c r="F249" s="16"/>
      <c r="G249" s="16"/>
      <c r="H249" s="16"/>
      <c r="I249" s="102" t="s">
        <v>419</v>
      </c>
      <c r="J249" s="16" t="s">
        <v>404</v>
      </c>
      <c r="K249" s="16" t="s">
        <v>350</v>
      </c>
      <c r="L249" s="100" t="s">
        <v>309</v>
      </c>
    </row>
    <row r="250" spans="5:12" x14ac:dyDescent="0.25">
      <c r="E250" s="16"/>
      <c r="F250" s="16"/>
      <c r="G250" s="16"/>
      <c r="H250" s="16"/>
      <c r="I250" s="102" t="s">
        <v>420</v>
      </c>
      <c r="J250" s="16" t="s">
        <v>404</v>
      </c>
      <c r="K250" s="16" t="s">
        <v>363</v>
      </c>
      <c r="L250" s="100" t="s">
        <v>309</v>
      </c>
    </row>
    <row r="251" spans="5:12" x14ac:dyDescent="0.25">
      <c r="E251" s="16"/>
      <c r="F251" s="16"/>
      <c r="G251" s="16"/>
      <c r="H251" s="16"/>
      <c r="I251" s="102" t="s">
        <v>421</v>
      </c>
      <c r="J251" s="16" t="s">
        <v>404</v>
      </c>
      <c r="K251" s="16" t="s">
        <v>350</v>
      </c>
      <c r="L251" s="16" t="s">
        <v>300</v>
      </c>
    </row>
    <row r="252" spans="5:12" x14ac:dyDescent="0.25">
      <c r="E252" s="16"/>
      <c r="F252" s="16"/>
      <c r="G252" s="16"/>
      <c r="H252" s="16"/>
      <c r="I252" s="102" t="s">
        <v>422</v>
      </c>
      <c r="J252" s="16" t="s">
        <v>404</v>
      </c>
      <c r="K252" s="16" t="s">
        <v>350</v>
      </c>
      <c r="L252" s="100" t="s">
        <v>309</v>
      </c>
    </row>
    <row r="253" spans="5:12" x14ac:dyDescent="0.25">
      <c r="E253" s="16"/>
      <c r="F253" s="16"/>
      <c r="G253" s="16"/>
      <c r="H253" s="16"/>
      <c r="I253" s="102" t="s">
        <v>423</v>
      </c>
      <c r="J253" s="102" t="s">
        <v>404</v>
      </c>
      <c r="K253" s="102" t="s">
        <v>347</v>
      </c>
      <c r="L253" s="16" t="s">
        <v>300</v>
      </c>
    </row>
    <row r="254" spans="5:12" x14ac:dyDescent="0.25">
      <c r="E254" s="16"/>
      <c r="F254" s="16"/>
      <c r="G254" s="16"/>
      <c r="H254" s="16"/>
      <c r="I254" s="102" t="s">
        <v>424</v>
      </c>
      <c r="J254" s="16" t="s">
        <v>404</v>
      </c>
      <c r="K254" s="16" t="s">
        <v>333</v>
      </c>
      <c r="L254" s="100" t="s">
        <v>309</v>
      </c>
    </row>
    <row r="255" spans="5:12" x14ac:dyDescent="0.25">
      <c r="E255" s="16"/>
      <c r="F255" s="16"/>
      <c r="G255" s="16"/>
      <c r="H255" s="16"/>
      <c r="I255" s="16" t="s">
        <v>425</v>
      </c>
      <c r="J255" s="16" t="s">
        <v>404</v>
      </c>
      <c r="K255" s="16" t="s">
        <v>302</v>
      </c>
      <c r="L255" s="100" t="s">
        <v>309</v>
      </c>
    </row>
    <row r="256" spans="5:12" x14ac:dyDescent="0.25">
      <c r="E256" s="16"/>
      <c r="F256" s="16"/>
      <c r="G256" s="16"/>
      <c r="H256" s="16"/>
      <c r="I256" s="16" t="s">
        <v>426</v>
      </c>
      <c r="J256" s="16" t="s">
        <v>404</v>
      </c>
      <c r="K256" s="16" t="s">
        <v>344</v>
      </c>
      <c r="L256" s="100" t="s">
        <v>309</v>
      </c>
    </row>
    <row r="257" spans="5:12" x14ac:dyDescent="0.25">
      <c r="E257" s="16"/>
      <c r="F257" s="16"/>
      <c r="G257" s="16"/>
      <c r="H257" s="16"/>
      <c r="I257" s="102" t="s">
        <v>427</v>
      </c>
      <c r="J257" s="16" t="s">
        <v>404</v>
      </c>
      <c r="K257" s="16" t="s">
        <v>350</v>
      </c>
      <c r="L257" s="100" t="s">
        <v>309</v>
      </c>
    </row>
    <row r="258" spans="5:12" x14ac:dyDescent="0.25">
      <c r="E258" s="16"/>
      <c r="F258" s="16"/>
      <c r="G258" s="16"/>
      <c r="H258" s="16"/>
      <c r="I258" s="102" t="s">
        <v>428</v>
      </c>
      <c r="J258" s="16" t="s">
        <v>379</v>
      </c>
      <c r="K258" s="16" t="s">
        <v>329</v>
      </c>
      <c r="L258" s="100" t="s">
        <v>309</v>
      </c>
    </row>
    <row r="259" spans="5:12" x14ac:dyDescent="0.25">
      <c r="E259" s="16"/>
      <c r="F259" s="16"/>
      <c r="G259" s="16"/>
      <c r="H259" s="16"/>
      <c r="I259" s="102" t="s">
        <v>429</v>
      </c>
      <c r="J259" s="16" t="s">
        <v>379</v>
      </c>
      <c r="K259" s="16" t="s">
        <v>337</v>
      </c>
      <c r="L259" s="100" t="s">
        <v>309</v>
      </c>
    </row>
    <row r="260" spans="5:12" x14ac:dyDescent="0.25">
      <c r="E260" s="16"/>
      <c r="F260" s="16"/>
      <c r="G260" s="16"/>
      <c r="H260" s="16"/>
      <c r="I260" s="16" t="s">
        <v>430</v>
      </c>
      <c r="J260" s="16" t="s">
        <v>379</v>
      </c>
      <c r="K260" s="16" t="s">
        <v>393</v>
      </c>
      <c r="L260" s="100" t="s">
        <v>309</v>
      </c>
    </row>
    <row r="261" spans="5:12" x14ac:dyDescent="0.25">
      <c r="E261" s="16"/>
      <c r="F261" s="16"/>
      <c r="G261" s="16"/>
      <c r="H261" s="16"/>
      <c r="I261" s="102" t="s">
        <v>431</v>
      </c>
      <c r="J261" s="16" t="s">
        <v>404</v>
      </c>
      <c r="K261" s="16" t="s">
        <v>347</v>
      </c>
      <c r="L261" s="100" t="s">
        <v>309</v>
      </c>
    </row>
    <row r="262" spans="5:12" x14ac:dyDescent="0.25">
      <c r="E262" s="16"/>
      <c r="F262" s="16"/>
      <c r="G262" s="16"/>
      <c r="H262" s="16"/>
      <c r="I262" s="102" t="s">
        <v>432</v>
      </c>
      <c r="J262" s="16" t="s">
        <v>433</v>
      </c>
      <c r="K262" s="16" t="s">
        <v>333</v>
      </c>
      <c r="L262" s="16" t="s">
        <v>300</v>
      </c>
    </row>
    <row r="263" spans="5:12" x14ac:dyDescent="0.25">
      <c r="E263" s="16"/>
      <c r="F263" s="16"/>
      <c r="G263" s="16"/>
      <c r="H263" s="16"/>
      <c r="I263" s="16" t="s">
        <v>434</v>
      </c>
      <c r="J263" s="16" t="s">
        <v>435</v>
      </c>
      <c r="K263" s="16" t="s">
        <v>329</v>
      </c>
      <c r="L263" s="16" t="s">
        <v>300</v>
      </c>
    </row>
    <row r="264" spans="5:12" x14ac:dyDescent="0.25">
      <c r="E264" s="16"/>
      <c r="F264" s="16"/>
      <c r="G264" s="16"/>
      <c r="H264" s="16"/>
      <c r="I264" s="16" t="s">
        <v>436</v>
      </c>
      <c r="J264" s="16" t="s">
        <v>435</v>
      </c>
      <c r="K264" s="16" t="s">
        <v>350</v>
      </c>
      <c r="L264" s="16" t="s">
        <v>300</v>
      </c>
    </row>
    <row r="265" spans="5:12" x14ac:dyDescent="0.25">
      <c r="E265" s="16"/>
      <c r="F265" s="16"/>
      <c r="G265" s="16"/>
      <c r="H265" s="16"/>
      <c r="I265" s="16" t="s">
        <v>437</v>
      </c>
      <c r="J265" s="16" t="s">
        <v>435</v>
      </c>
      <c r="K265" s="16" t="s">
        <v>337</v>
      </c>
      <c r="L265" s="16" t="s">
        <v>300</v>
      </c>
    </row>
    <row r="266" spans="5:12" x14ac:dyDescent="0.25">
      <c r="E266" s="16"/>
      <c r="F266" s="16"/>
      <c r="G266" s="16"/>
      <c r="H266" s="16"/>
      <c r="I266" s="16" t="s">
        <v>438</v>
      </c>
      <c r="J266" s="16" t="s">
        <v>435</v>
      </c>
      <c r="K266" s="16" t="s">
        <v>347</v>
      </c>
      <c r="L266" s="16" t="s">
        <v>300</v>
      </c>
    </row>
    <row r="267" spans="5:12" x14ac:dyDescent="0.25">
      <c r="E267" s="16"/>
      <c r="F267" s="16"/>
      <c r="G267" s="16"/>
      <c r="H267" s="16"/>
      <c r="I267" s="16" t="s">
        <v>439</v>
      </c>
      <c r="J267" s="16" t="s">
        <v>408</v>
      </c>
      <c r="K267" s="16" t="s">
        <v>393</v>
      </c>
      <c r="L267" s="16" t="s">
        <v>300</v>
      </c>
    </row>
    <row r="268" spans="5:12" x14ac:dyDescent="0.25">
      <c r="E268" s="16"/>
      <c r="F268" s="16"/>
      <c r="G268" s="16"/>
      <c r="H268" s="16"/>
      <c r="I268" s="16" t="s">
        <v>440</v>
      </c>
      <c r="J268" s="16" t="s">
        <v>435</v>
      </c>
      <c r="K268" s="16" t="s">
        <v>393</v>
      </c>
      <c r="L268" s="16" t="s">
        <v>300</v>
      </c>
    </row>
    <row r="269" spans="5:12" x14ac:dyDescent="0.25">
      <c r="E269" s="16"/>
      <c r="F269" s="16"/>
      <c r="G269" s="16"/>
      <c r="H269" s="16"/>
      <c r="I269" s="16" t="s">
        <v>441</v>
      </c>
      <c r="J269" s="16" t="s">
        <v>435</v>
      </c>
      <c r="K269" s="16" t="s">
        <v>337</v>
      </c>
      <c r="L269" s="16" t="s">
        <v>300</v>
      </c>
    </row>
    <row r="270" spans="5:12" x14ac:dyDescent="0.25">
      <c r="E270" s="16"/>
      <c r="F270" s="16"/>
      <c r="G270" s="16"/>
      <c r="H270" s="16"/>
      <c r="I270" s="104" t="s">
        <v>442</v>
      </c>
      <c r="J270" s="16" t="s">
        <v>443</v>
      </c>
      <c r="K270" s="16" t="s">
        <v>337</v>
      </c>
      <c r="L270" s="16" t="s">
        <v>300</v>
      </c>
    </row>
    <row r="271" spans="5:12" x14ac:dyDescent="0.25">
      <c r="E271" s="16"/>
      <c r="F271" s="16"/>
      <c r="G271" s="16"/>
      <c r="H271" s="16"/>
      <c r="I271" s="16" t="s">
        <v>444</v>
      </c>
      <c r="J271" s="16" t="s">
        <v>445</v>
      </c>
      <c r="K271" s="16" t="s">
        <v>393</v>
      </c>
      <c r="L271" s="16" t="s">
        <v>300</v>
      </c>
    </row>
    <row r="272" spans="5:12" x14ac:dyDescent="0.25">
      <c r="E272" s="16"/>
      <c r="F272" s="16"/>
      <c r="G272" s="16"/>
      <c r="H272" s="16"/>
      <c r="I272" s="16" t="s">
        <v>446</v>
      </c>
      <c r="J272" s="16" t="s">
        <v>298</v>
      </c>
      <c r="K272" s="16" t="s">
        <v>320</v>
      </c>
      <c r="L272" s="16" t="s">
        <v>300</v>
      </c>
    </row>
    <row r="273" spans="5:12" x14ac:dyDescent="0.25">
      <c r="E273" s="16"/>
      <c r="F273" s="16"/>
      <c r="G273" s="16"/>
      <c r="H273" s="16"/>
      <c r="I273" s="16" t="s">
        <v>447</v>
      </c>
      <c r="J273" s="16" t="s">
        <v>435</v>
      </c>
      <c r="K273" s="16" t="s">
        <v>337</v>
      </c>
      <c r="L273" s="16" t="s">
        <v>300</v>
      </c>
    </row>
    <row r="274" spans="5:12" x14ac:dyDescent="0.25">
      <c r="E274" s="16"/>
      <c r="F274" s="16"/>
      <c r="G274" s="16"/>
      <c r="H274" s="16"/>
      <c r="I274" s="16" t="s">
        <v>448</v>
      </c>
      <c r="J274" s="16" t="s">
        <v>412</v>
      </c>
      <c r="K274" s="16" t="s">
        <v>344</v>
      </c>
      <c r="L274" s="16" t="s">
        <v>300</v>
      </c>
    </row>
    <row r="275" spans="5:12" x14ac:dyDescent="0.25">
      <c r="E275" s="16"/>
      <c r="F275" s="16"/>
      <c r="G275" s="16"/>
      <c r="H275" s="16"/>
      <c r="I275" s="16" t="s">
        <v>449</v>
      </c>
      <c r="J275" s="16" t="s">
        <v>298</v>
      </c>
      <c r="K275" s="16" t="s">
        <v>324</v>
      </c>
      <c r="L275" s="16" t="s">
        <v>300</v>
      </c>
    </row>
    <row r="276" spans="5:12" x14ac:dyDescent="0.25">
      <c r="E276" s="16"/>
      <c r="F276" s="16"/>
      <c r="G276" s="16"/>
      <c r="H276" s="16"/>
      <c r="I276" s="16" t="s">
        <v>450</v>
      </c>
      <c r="J276" s="16" t="s">
        <v>451</v>
      </c>
      <c r="K276" s="16" t="s">
        <v>296</v>
      </c>
      <c r="L276" s="16" t="s">
        <v>300</v>
      </c>
    </row>
    <row r="277" spans="5:12" x14ac:dyDescent="0.25">
      <c r="E277" s="16"/>
      <c r="F277" s="16"/>
      <c r="G277" s="16"/>
      <c r="H277" s="16"/>
      <c r="I277" s="16" t="s">
        <v>452</v>
      </c>
      <c r="J277" s="16" t="s">
        <v>451</v>
      </c>
      <c r="K277" s="16" t="s">
        <v>296</v>
      </c>
      <c r="L277" s="16" t="s">
        <v>300</v>
      </c>
    </row>
    <row r="278" spans="5:12" x14ac:dyDescent="0.25">
      <c r="E278" s="16"/>
      <c r="F278" s="16"/>
      <c r="G278" s="16"/>
      <c r="H278" s="16"/>
      <c r="I278" s="16" t="s">
        <v>453</v>
      </c>
      <c r="J278" s="16" t="s">
        <v>451</v>
      </c>
      <c r="K278" s="16" t="s">
        <v>296</v>
      </c>
      <c r="L278" s="16" t="s">
        <v>300</v>
      </c>
    </row>
    <row r="279" spans="5:12" x14ac:dyDescent="0.25">
      <c r="E279" s="16"/>
      <c r="F279" s="16"/>
      <c r="G279" s="16"/>
      <c r="H279" s="16"/>
      <c r="I279" s="16" t="s">
        <v>454</v>
      </c>
      <c r="J279" s="16" t="s">
        <v>451</v>
      </c>
      <c r="K279" s="16" t="s">
        <v>296</v>
      </c>
      <c r="L279" s="16" t="s">
        <v>300</v>
      </c>
    </row>
    <row r="280" spans="5:12" x14ac:dyDescent="0.25">
      <c r="E280" s="16"/>
      <c r="F280" s="16"/>
      <c r="G280" s="16"/>
      <c r="H280" s="16"/>
      <c r="I280" s="16" t="s">
        <v>455</v>
      </c>
      <c r="J280" s="16" t="s">
        <v>443</v>
      </c>
      <c r="K280" s="16" t="s">
        <v>296</v>
      </c>
      <c r="L280" s="16" t="s">
        <v>300</v>
      </c>
    </row>
    <row r="281" spans="5:12" x14ac:dyDescent="0.25">
      <c r="E281" s="16"/>
      <c r="F281" s="16"/>
      <c r="G281" s="16"/>
      <c r="H281" s="16"/>
      <c r="I281" s="16" t="s">
        <v>456</v>
      </c>
      <c r="J281" s="16" t="s">
        <v>404</v>
      </c>
      <c r="K281" s="16" t="s">
        <v>296</v>
      </c>
      <c r="L281" s="16" t="s">
        <v>300</v>
      </c>
    </row>
    <row r="282" spans="5:12" x14ac:dyDescent="0.25">
      <c r="E282" s="16"/>
      <c r="F282" s="16"/>
      <c r="G282" s="16"/>
      <c r="H282" s="16"/>
      <c r="I282" s="16" t="s">
        <v>457</v>
      </c>
      <c r="J282" s="16" t="s">
        <v>443</v>
      </c>
      <c r="K282" s="16" t="s">
        <v>296</v>
      </c>
      <c r="L282" s="100" t="s">
        <v>309</v>
      </c>
    </row>
    <row r="283" spans="5:12" x14ac:dyDescent="0.25">
      <c r="E283" s="16"/>
      <c r="F283" s="16"/>
      <c r="G283" s="16"/>
      <c r="H283" s="16"/>
      <c r="I283" s="16" t="s">
        <v>458</v>
      </c>
      <c r="J283" s="16" t="s">
        <v>408</v>
      </c>
      <c r="K283" s="16" t="s">
        <v>393</v>
      </c>
      <c r="L283" s="16" t="s">
        <v>300</v>
      </c>
    </row>
    <row r="284" spans="5:12" x14ac:dyDescent="0.25">
      <c r="E284" s="16"/>
      <c r="F284" s="16"/>
      <c r="G284" s="16"/>
      <c r="H284" s="16"/>
      <c r="I284" s="16" t="s">
        <v>459</v>
      </c>
      <c r="J284" s="16" t="s">
        <v>298</v>
      </c>
      <c r="K284" s="16" t="s">
        <v>327</v>
      </c>
      <c r="L284" s="16" t="s">
        <v>300</v>
      </c>
    </row>
    <row r="285" spans="5:12" ht="57.75" x14ac:dyDescent="0.25">
      <c r="E285" s="16"/>
      <c r="F285" s="16"/>
      <c r="G285" s="16"/>
      <c r="H285" s="16"/>
      <c r="I285" s="101" t="s">
        <v>460</v>
      </c>
      <c r="J285" s="16" t="s">
        <v>406</v>
      </c>
      <c r="K285" s="16" t="s">
        <v>347</v>
      </c>
      <c r="L285" s="100" t="s">
        <v>309</v>
      </c>
    </row>
    <row r="286" spans="5:12" x14ac:dyDescent="0.25">
      <c r="E286" s="16"/>
      <c r="F286" s="16"/>
      <c r="G286" s="16"/>
      <c r="H286" s="16"/>
      <c r="I286" s="16" t="s">
        <v>461</v>
      </c>
      <c r="J286" s="16" t="s">
        <v>313</v>
      </c>
      <c r="K286" s="16" t="s">
        <v>333</v>
      </c>
      <c r="L286" s="100" t="s">
        <v>309</v>
      </c>
    </row>
    <row r="287" spans="5:12" x14ac:dyDescent="0.25">
      <c r="E287" s="16"/>
      <c r="F287" s="16"/>
      <c r="G287" s="16"/>
      <c r="H287" s="16"/>
      <c r="I287" s="16" t="s">
        <v>462</v>
      </c>
      <c r="J287" s="16" t="s">
        <v>412</v>
      </c>
      <c r="K287" s="16" t="s">
        <v>329</v>
      </c>
      <c r="L287" s="16" t="s">
        <v>300</v>
      </c>
    </row>
    <row r="288" spans="5:12" x14ac:dyDescent="0.25">
      <c r="E288" s="16"/>
      <c r="F288" s="16"/>
      <c r="G288" s="16"/>
      <c r="H288" s="16"/>
      <c r="I288" s="16" t="s">
        <v>463</v>
      </c>
      <c r="J288" s="16" t="s">
        <v>298</v>
      </c>
      <c r="K288" s="16" t="s">
        <v>331</v>
      </c>
      <c r="L288" s="16" t="s">
        <v>300</v>
      </c>
    </row>
    <row r="289" spans="5:12" x14ac:dyDescent="0.25">
      <c r="E289" s="16"/>
      <c r="F289" s="16"/>
      <c r="G289" s="16"/>
      <c r="H289" s="16"/>
      <c r="I289" s="16" t="s">
        <v>464</v>
      </c>
      <c r="J289" s="16" t="s">
        <v>298</v>
      </c>
      <c r="K289" s="16" t="s">
        <v>335</v>
      </c>
      <c r="L289" s="16" t="s">
        <v>300</v>
      </c>
    </row>
    <row r="290" spans="5:12" x14ac:dyDescent="0.25">
      <c r="E290" s="16"/>
      <c r="F290" s="16"/>
      <c r="G290" s="16"/>
      <c r="H290" s="16"/>
      <c r="I290" s="16" t="s">
        <v>465</v>
      </c>
      <c r="J290" s="16" t="s">
        <v>408</v>
      </c>
      <c r="K290" s="16" t="s">
        <v>393</v>
      </c>
      <c r="L290" s="16" t="s">
        <v>300</v>
      </c>
    </row>
    <row r="291" spans="5:12" x14ac:dyDescent="0.25">
      <c r="E291" s="16"/>
      <c r="F291" s="16"/>
      <c r="G291" s="16"/>
      <c r="H291" s="16"/>
      <c r="I291" s="16" t="s">
        <v>466</v>
      </c>
      <c r="J291" s="16" t="s">
        <v>408</v>
      </c>
      <c r="K291" s="16" t="s">
        <v>393</v>
      </c>
      <c r="L291" s="16" t="s">
        <v>300</v>
      </c>
    </row>
    <row r="292" spans="5:12" x14ac:dyDescent="0.25">
      <c r="E292" s="16"/>
      <c r="F292" s="16"/>
      <c r="G292" s="16"/>
      <c r="H292" s="16"/>
      <c r="I292" s="16" t="s">
        <v>467</v>
      </c>
      <c r="J292" s="16" t="s">
        <v>408</v>
      </c>
      <c r="K292" s="16" t="s">
        <v>393</v>
      </c>
      <c r="L292" s="16" t="s">
        <v>300</v>
      </c>
    </row>
    <row r="293" spans="5:12" x14ac:dyDescent="0.25">
      <c r="E293" s="16"/>
      <c r="F293" s="16"/>
      <c r="G293" s="16"/>
      <c r="H293" s="16"/>
      <c r="I293" s="16" t="s">
        <v>468</v>
      </c>
      <c r="J293" s="16" t="s">
        <v>435</v>
      </c>
      <c r="K293" s="16" t="s">
        <v>393</v>
      </c>
      <c r="L293" s="16" t="s">
        <v>300</v>
      </c>
    </row>
    <row r="294" spans="5:12" x14ac:dyDescent="0.25">
      <c r="E294" s="16"/>
      <c r="F294" s="16"/>
      <c r="G294" s="16"/>
      <c r="H294" s="16"/>
      <c r="I294" s="16" t="s">
        <v>469</v>
      </c>
      <c r="J294" s="102" t="s">
        <v>412</v>
      </c>
      <c r="K294" s="16" t="s">
        <v>393</v>
      </c>
      <c r="L294" s="16" t="s">
        <v>300</v>
      </c>
    </row>
    <row r="295" spans="5:12" x14ac:dyDescent="0.25">
      <c r="E295" s="16"/>
      <c r="F295" s="16"/>
      <c r="G295" s="16"/>
      <c r="H295" s="16"/>
      <c r="I295" s="16" t="s">
        <v>470</v>
      </c>
      <c r="J295" s="16" t="s">
        <v>408</v>
      </c>
      <c r="K295" s="16" t="s">
        <v>393</v>
      </c>
      <c r="L295" s="16" t="s">
        <v>300</v>
      </c>
    </row>
    <row r="296" spans="5:12" x14ac:dyDescent="0.25">
      <c r="E296" s="16"/>
      <c r="F296" s="16"/>
      <c r="G296" s="16"/>
      <c r="H296" s="16"/>
      <c r="I296" s="16" t="s">
        <v>471</v>
      </c>
      <c r="J296" s="16" t="s">
        <v>408</v>
      </c>
      <c r="K296" s="16" t="s">
        <v>393</v>
      </c>
      <c r="L296" s="16" t="s">
        <v>300</v>
      </c>
    </row>
    <row r="297" spans="5:12" x14ac:dyDescent="0.25">
      <c r="E297" s="16"/>
      <c r="F297" s="16"/>
      <c r="G297" s="16"/>
      <c r="H297" s="16"/>
      <c r="I297" s="16" t="s">
        <v>472</v>
      </c>
      <c r="J297" s="16" t="s">
        <v>408</v>
      </c>
      <c r="K297" s="16" t="s">
        <v>393</v>
      </c>
      <c r="L297" s="16" t="s">
        <v>300</v>
      </c>
    </row>
    <row r="298" spans="5:12" x14ac:dyDescent="0.25">
      <c r="E298" s="16"/>
      <c r="F298" s="16"/>
      <c r="G298" s="16"/>
      <c r="H298" s="16"/>
      <c r="I298" s="16" t="s">
        <v>473</v>
      </c>
      <c r="J298" s="16" t="s">
        <v>408</v>
      </c>
      <c r="K298" s="16" t="s">
        <v>393</v>
      </c>
      <c r="L298" s="16" t="s">
        <v>300</v>
      </c>
    </row>
    <row r="299" spans="5:12" x14ac:dyDescent="0.25">
      <c r="E299" s="16"/>
      <c r="F299" s="16"/>
      <c r="G299" s="16"/>
      <c r="H299" s="16"/>
      <c r="I299" s="16" t="s">
        <v>474</v>
      </c>
      <c r="J299" s="16" t="s">
        <v>408</v>
      </c>
      <c r="K299" s="16" t="s">
        <v>393</v>
      </c>
      <c r="L299" s="16" t="s">
        <v>300</v>
      </c>
    </row>
    <row r="300" spans="5:12" x14ac:dyDescent="0.25">
      <c r="E300" s="16"/>
      <c r="F300" s="16"/>
      <c r="G300" s="16"/>
      <c r="H300" s="16"/>
      <c r="I300" s="16" t="s">
        <v>475</v>
      </c>
      <c r="J300" s="16" t="s">
        <v>298</v>
      </c>
      <c r="K300" s="16" t="s">
        <v>339</v>
      </c>
      <c r="L300" s="16" t="s">
        <v>300</v>
      </c>
    </row>
    <row r="301" spans="5:12" x14ac:dyDescent="0.25">
      <c r="E301" s="16" t="s">
        <v>476</v>
      </c>
      <c r="F301" s="16"/>
      <c r="G301" s="16"/>
      <c r="H301" s="16"/>
      <c r="I301" s="105" t="s">
        <v>477</v>
      </c>
      <c r="J301" s="16" t="s">
        <v>298</v>
      </c>
      <c r="K301" s="16" t="s">
        <v>342</v>
      </c>
      <c r="L301" s="16" t="s">
        <v>300</v>
      </c>
    </row>
    <row r="337" spans="21:24" x14ac:dyDescent="0.25">
      <c r="U337" s="109" t="s">
        <v>510</v>
      </c>
      <c r="V337" s="110" t="s">
        <v>513</v>
      </c>
      <c r="W337" s="110" t="s">
        <v>512</v>
      </c>
      <c r="X337" s="110" t="s">
        <v>511</v>
      </c>
    </row>
    <row r="338" spans="21:24" x14ac:dyDescent="0.25">
      <c r="U338" s="111" t="str">
        <f>+CONCATENATE(V338,W338)</f>
        <v>ECONÓMICOANTIECONÓMICO</v>
      </c>
      <c r="V338" s="112" t="s">
        <v>214</v>
      </c>
      <c r="W338" s="113" t="s">
        <v>215</v>
      </c>
      <c r="X338" s="113" t="s">
        <v>215</v>
      </c>
    </row>
    <row r="339" spans="21:24" x14ac:dyDescent="0.25">
      <c r="U339" s="111" t="str">
        <f t="shared" ref="U339:U352" si="1">+CONCATENATE(V339,W339)</f>
        <v>ANTIECONÓMICOECONÓMICO</v>
      </c>
      <c r="V339" s="113" t="s">
        <v>215</v>
      </c>
      <c r="W339" s="112" t="s">
        <v>214</v>
      </c>
      <c r="X339" s="113" t="s">
        <v>215</v>
      </c>
    </row>
    <row r="340" spans="21:24" x14ac:dyDescent="0.25">
      <c r="U340" s="111" t="str">
        <f t="shared" si="1"/>
        <v>ECONÓMICOECONÓMICO</v>
      </c>
      <c r="V340" s="112" t="s">
        <v>214</v>
      </c>
      <c r="W340" s="112" t="s">
        <v>214</v>
      </c>
      <c r="X340" s="112" t="s">
        <v>214</v>
      </c>
    </row>
    <row r="341" spans="21:24" x14ac:dyDescent="0.25">
      <c r="U341" s="111" t="str">
        <f t="shared" si="1"/>
        <v>ANTIECONÓMICOANTIECONÓMICO</v>
      </c>
      <c r="V341" s="113" t="s">
        <v>215</v>
      </c>
      <c r="W341" s="113" t="s">
        <v>215</v>
      </c>
      <c r="X341" s="113" t="s">
        <v>215</v>
      </c>
    </row>
    <row r="342" spans="21:24" x14ac:dyDescent="0.25">
      <c r="U342" s="111" t="str">
        <f t="shared" si="1"/>
        <v>EFICIENTEINEFICIENTE</v>
      </c>
      <c r="V342" s="112" t="s">
        <v>216</v>
      </c>
      <c r="W342" s="113" t="s">
        <v>217</v>
      </c>
      <c r="X342" s="113" t="s">
        <v>217</v>
      </c>
    </row>
    <row r="343" spans="21:24" x14ac:dyDescent="0.25">
      <c r="U343" s="111" t="str">
        <f t="shared" si="1"/>
        <v>INEFICIENTEEFICIENTE</v>
      </c>
      <c r="V343" s="113" t="s">
        <v>217</v>
      </c>
      <c r="W343" s="112" t="s">
        <v>216</v>
      </c>
      <c r="X343" s="113" t="s">
        <v>217</v>
      </c>
    </row>
    <row r="344" spans="21:24" x14ac:dyDescent="0.25">
      <c r="U344" s="111" t="str">
        <f t="shared" si="1"/>
        <v>EFICIENTEEFICIENTE</v>
      </c>
      <c r="V344" s="112" t="s">
        <v>216</v>
      </c>
      <c r="W344" s="112" t="s">
        <v>216</v>
      </c>
      <c r="X344" s="112" t="s">
        <v>216</v>
      </c>
    </row>
    <row r="345" spans="21:24" x14ac:dyDescent="0.25">
      <c r="U345" s="111" t="str">
        <f t="shared" si="1"/>
        <v>INEFICIENTEINEFICIENTE</v>
      </c>
      <c r="V345" s="113" t="s">
        <v>217</v>
      </c>
      <c r="W345" s="113" t="s">
        <v>217</v>
      </c>
      <c r="X345" s="113" t="s">
        <v>217</v>
      </c>
    </row>
    <row r="346" spans="21:24" x14ac:dyDescent="0.25">
      <c r="U346" s="111" t="str">
        <f t="shared" si="1"/>
        <v>EFICAZINEFICAZ</v>
      </c>
      <c r="V346" s="112" t="s">
        <v>218</v>
      </c>
      <c r="W346" s="113" t="s">
        <v>219</v>
      </c>
      <c r="X346" s="113" t="s">
        <v>219</v>
      </c>
    </row>
    <row r="347" spans="21:24" x14ac:dyDescent="0.25">
      <c r="U347" s="111" t="str">
        <f t="shared" si="1"/>
        <v>INEFICAZEFICAZ</v>
      </c>
      <c r="V347" s="113" t="s">
        <v>219</v>
      </c>
      <c r="W347" s="112" t="s">
        <v>218</v>
      </c>
      <c r="X347" s="113" t="s">
        <v>219</v>
      </c>
    </row>
    <row r="348" spans="21:24" x14ac:dyDescent="0.25">
      <c r="U348" s="111" t="str">
        <f t="shared" si="1"/>
        <v>EFICAZEFICAZ</v>
      </c>
      <c r="V348" s="112" t="s">
        <v>218</v>
      </c>
      <c r="W348" s="112" t="s">
        <v>218</v>
      </c>
      <c r="X348" s="112" t="s">
        <v>218</v>
      </c>
    </row>
    <row r="349" spans="21:24" x14ac:dyDescent="0.25">
      <c r="U349" s="111" t="str">
        <f t="shared" si="1"/>
        <v>INEFICAZINEFICAZ</v>
      </c>
      <c r="V349" s="113" t="s">
        <v>219</v>
      </c>
      <c r="W349" s="113" t="s">
        <v>219</v>
      </c>
      <c r="X349" s="113" t="s">
        <v>219</v>
      </c>
    </row>
    <row r="350" spans="21:24" x14ac:dyDescent="0.25">
      <c r="U350" s="111" t="str">
        <f t="shared" si="1"/>
        <v>EFECTIVOINEFECTIVO</v>
      </c>
      <c r="V350" s="112" t="s">
        <v>220</v>
      </c>
      <c r="W350" s="113" t="s">
        <v>221</v>
      </c>
      <c r="X350" s="113" t="s">
        <v>221</v>
      </c>
    </row>
    <row r="351" spans="21:24" x14ac:dyDescent="0.25">
      <c r="U351" s="111" t="str">
        <f t="shared" si="1"/>
        <v>INEFECTIVOEFECTIVO</v>
      </c>
      <c r="V351" s="113" t="s">
        <v>221</v>
      </c>
      <c r="W351" s="112" t="s">
        <v>220</v>
      </c>
      <c r="X351" s="113" t="s">
        <v>221</v>
      </c>
    </row>
    <row r="352" spans="21:24" x14ac:dyDescent="0.25">
      <c r="U352" s="111" t="str">
        <f t="shared" si="1"/>
        <v>EFECTIVOEFECTIVO</v>
      </c>
      <c r="V352" s="112" t="s">
        <v>220</v>
      </c>
      <c r="W352" s="112" t="s">
        <v>220</v>
      </c>
      <c r="X352" s="112" t="s">
        <v>220</v>
      </c>
    </row>
    <row r="353" spans="21:24" x14ac:dyDescent="0.25">
      <c r="U353" s="111" t="str">
        <f>+CONCATENATE(V353,W353)</f>
        <v>INEFECTIVOINEFECTIVO</v>
      </c>
      <c r="V353" s="113" t="s">
        <v>221</v>
      </c>
      <c r="W353" s="113" t="s">
        <v>221</v>
      </c>
      <c r="X353" s="113" t="s">
        <v>221</v>
      </c>
    </row>
    <row r="354" spans="21:24" x14ac:dyDescent="0.25">
      <c r="U354" s="111" t="str">
        <f t="shared" ref="U354:U369" si="2">+CONCATENATE(V354,W354)</f>
        <v>ECONÓMICO EFECTIVOANTIECONÓMICO INEFECTIVO</v>
      </c>
      <c r="V354" s="112" t="s">
        <v>223</v>
      </c>
      <c r="W354" s="113" t="s">
        <v>224</v>
      </c>
      <c r="X354" s="113" t="s">
        <v>224</v>
      </c>
    </row>
    <row r="355" spans="21:24" x14ac:dyDescent="0.25">
      <c r="U355" s="111" t="str">
        <f t="shared" si="2"/>
        <v>ANTIECONÓMICO INEFECTIVOECONÓMICO EFECTIVO</v>
      </c>
      <c r="V355" s="113" t="s">
        <v>224</v>
      </c>
      <c r="W355" s="112" t="s">
        <v>223</v>
      </c>
      <c r="X355" s="113" t="s">
        <v>224</v>
      </c>
    </row>
    <row r="356" spans="21:24" x14ac:dyDescent="0.25">
      <c r="U356" s="111" t="str">
        <f t="shared" si="2"/>
        <v>ECONÓMICO EFECTIVOECONÓMICO EFECTIVO</v>
      </c>
      <c r="V356" s="112" t="s">
        <v>223</v>
      </c>
      <c r="W356" s="112" t="s">
        <v>223</v>
      </c>
      <c r="X356" s="112" t="s">
        <v>223</v>
      </c>
    </row>
    <row r="357" spans="21:24" x14ac:dyDescent="0.25">
      <c r="U357" s="111" t="str">
        <f t="shared" si="2"/>
        <v>ANTIECONÓMICO INEFECTIVOANTIECONÓMICO INEFECTIVO</v>
      </c>
      <c r="V357" s="113" t="s">
        <v>224</v>
      </c>
      <c r="W357" s="113" t="s">
        <v>224</v>
      </c>
      <c r="X357" s="113" t="s">
        <v>224</v>
      </c>
    </row>
    <row r="358" spans="21:24" x14ac:dyDescent="0.25">
      <c r="U358" s="111" t="str">
        <f t="shared" si="2"/>
        <v>SI SE INTERNALIZARON Y SE COMPENSARON LAS AFECTACIONES AMBIENTALESNI SE INTERNALIZARON NI SE COMPENSARON LAS AFECTACIONES AMBIENTALES</v>
      </c>
      <c r="V358" s="112" t="s">
        <v>229</v>
      </c>
      <c r="W358" s="113" t="s">
        <v>230</v>
      </c>
      <c r="X358" s="113" t="s">
        <v>230</v>
      </c>
    </row>
    <row r="359" spans="21:24" x14ac:dyDescent="0.25">
      <c r="U359" s="111" t="str">
        <f t="shared" si="2"/>
        <v>NI SE INTERNALIZARON NI SE COMPENSARON LAS AFECTACIONES AMBIENTALESSI SE INTERNALIZARON Y SE COMPENSARON LAS AFECTACIONES AMBIENTALES</v>
      </c>
      <c r="V359" s="113" t="s">
        <v>230</v>
      </c>
      <c r="W359" s="112" t="s">
        <v>229</v>
      </c>
      <c r="X359" s="113" t="s">
        <v>230</v>
      </c>
    </row>
    <row r="360" spans="21:24" x14ac:dyDescent="0.25">
      <c r="U360" s="111" t="str">
        <f t="shared" si="2"/>
        <v>SI SE INTERNALIZARON Y SE COMPENSARON LAS AFECTACIONES AMBIENTALESSI SE INTERNALIZARON Y SE COMPENSARON LAS AFECTACIONES AMBIENTALES</v>
      </c>
      <c r="V360" s="112" t="s">
        <v>229</v>
      </c>
      <c r="W360" s="112" t="s">
        <v>229</v>
      </c>
      <c r="X360" s="112" t="s">
        <v>229</v>
      </c>
    </row>
    <row r="361" spans="21:24" x14ac:dyDescent="0.25">
      <c r="U361" s="111" t="str">
        <f t="shared" si="2"/>
        <v>NI SE INTERNALIZARON NI SE COMPENSARON LAS AFECTACIONES AMBIENTALESNI SE INTERNALIZARON NI SE COMPENSARON LAS AFECTACIONES AMBIENTALES</v>
      </c>
      <c r="V361" s="113" t="s">
        <v>230</v>
      </c>
      <c r="W361" s="113" t="s">
        <v>230</v>
      </c>
      <c r="X361" s="113" t="s">
        <v>230</v>
      </c>
    </row>
    <row r="362" spans="21:24" x14ac:dyDescent="0.25">
      <c r="U362" s="111" t="str">
        <f t="shared" si="2"/>
        <v>AGREGA VALOR PÚBLICO O SE DISPONE DE LOS RECURSOS NECESARIOSNO SE AGREGA VALOR PÚBLICO O NO SE DISPONE DE LOS RECURSOS NECESARIOS</v>
      </c>
      <c r="V362" s="112" t="s">
        <v>225</v>
      </c>
      <c r="W362" s="113" t="s">
        <v>226</v>
      </c>
      <c r="X362" s="113" t="s">
        <v>226</v>
      </c>
    </row>
    <row r="363" spans="21:24" x14ac:dyDescent="0.25">
      <c r="U363" s="111" t="str">
        <f t="shared" si="2"/>
        <v>NO SE AGREGA VALOR PÚBLICO O NO SE DISPONE DE LOS RECURSOS NECESARIOSAGREGA VALOR PÚBLICO O SE DISPONE DE LOS RECURSOS NECESARIOS</v>
      </c>
      <c r="V363" s="113" t="s">
        <v>226</v>
      </c>
      <c r="W363" s="112" t="s">
        <v>225</v>
      </c>
      <c r="X363" s="113" t="s">
        <v>226</v>
      </c>
    </row>
    <row r="364" spans="21:24" x14ac:dyDescent="0.25">
      <c r="U364" s="111" t="str">
        <f t="shared" si="2"/>
        <v>AGREGA VALOR PÚBLICO O SE DISPONE DE LOS RECURSOS NECESARIOSAGREGA VALOR PÚBLICO O SE DISPONE DE LOS RECURSOS NECESARIOS</v>
      </c>
      <c r="V364" s="112" t="s">
        <v>225</v>
      </c>
      <c r="W364" s="112" t="s">
        <v>225</v>
      </c>
      <c r="X364" s="112" t="s">
        <v>225</v>
      </c>
    </row>
    <row r="365" spans="21:24" x14ac:dyDescent="0.25">
      <c r="U365" s="111" t="str">
        <f t="shared" si="2"/>
        <v>NO SE AGREGA VALOR PÚBLICO O NO SE DISPONE DE LOS RECURSOS NECESARIOSNO SE AGREGA VALOR PÚBLICO O NO SE DISPONE DE LOS RECURSOS NECESARIOS</v>
      </c>
      <c r="V365" s="113" t="s">
        <v>226</v>
      </c>
      <c r="W365" s="113" t="s">
        <v>226</v>
      </c>
      <c r="X365" s="113" t="s">
        <v>226</v>
      </c>
    </row>
    <row r="366" spans="21:24" x14ac:dyDescent="0.25">
      <c r="U366" s="111" t="str">
        <f t="shared" si="2"/>
        <v>EQUITATIVOINEQUITATIVO</v>
      </c>
      <c r="V366" s="112" t="s">
        <v>227</v>
      </c>
      <c r="W366" s="113" t="s">
        <v>228</v>
      </c>
      <c r="X366" s="113" t="s">
        <v>228</v>
      </c>
    </row>
    <row r="367" spans="21:24" x14ac:dyDescent="0.25">
      <c r="U367" s="111" t="str">
        <f t="shared" si="2"/>
        <v>INEQUITATIVOEQUITATIVO</v>
      </c>
      <c r="V367" s="113" t="s">
        <v>228</v>
      </c>
      <c r="W367" s="112" t="s">
        <v>227</v>
      </c>
      <c r="X367" s="113" t="s">
        <v>228</v>
      </c>
    </row>
    <row r="368" spans="21:24" x14ac:dyDescent="0.25">
      <c r="U368" s="111" t="str">
        <f t="shared" si="2"/>
        <v>EQUITATIVOEQUITATIVO</v>
      </c>
      <c r="V368" s="112" t="s">
        <v>227</v>
      </c>
      <c r="W368" s="112" t="s">
        <v>227</v>
      </c>
      <c r="X368" s="112" t="s">
        <v>227</v>
      </c>
    </row>
    <row r="369" spans="21:24" x14ac:dyDescent="0.25">
      <c r="U369" s="111" t="str">
        <f t="shared" si="2"/>
        <v>INEQUITATIVOINEQUITATIVO</v>
      </c>
      <c r="V369" s="113" t="s">
        <v>228</v>
      </c>
      <c r="W369" s="113" t="s">
        <v>228</v>
      </c>
      <c r="X369" s="113" t="s">
        <v>228</v>
      </c>
    </row>
  </sheetData>
  <mergeCells count="7">
    <mergeCell ref="L25:L26"/>
    <mergeCell ref="C25:D26"/>
    <mergeCell ref="E25:F26"/>
    <mergeCell ref="G25:H26"/>
    <mergeCell ref="I25:I26"/>
    <mergeCell ref="J25:J26"/>
    <mergeCell ref="K25:K26"/>
  </mergeCells>
  <conditionalFormatting sqref="G79:G88">
    <cfRule type="cellIs" dxfId="60" priority="28" operator="greaterThan">
      <formula>0.08</formula>
    </cfRule>
  </conditionalFormatting>
  <pageMargins left="0.7" right="0.7" top="0.75" bottom="0.75" header="0.3" footer="0.3"/>
  <pageSetup paperSize="9" orientation="portrait" r:id="rId1"/>
  <legacyDrawing r:id="rId2"/>
  <tableParts count="1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78EFEE-7B66-4383-9593-DF54EE400976}">
  <ds:schemaRefs>
    <ds:schemaRef ds:uri="http://schemas.microsoft.com/sharepoint/v3/contenttype/forms"/>
  </ds:schemaRefs>
</ds:datastoreItem>
</file>

<file path=customXml/itemProps2.xml><?xml version="1.0" encoding="utf-8"?>
<ds:datastoreItem xmlns:ds="http://schemas.openxmlformats.org/officeDocument/2006/customXml" ds:itemID="{98AD4703-158D-42DB-885B-4D25FB4B81B9}">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7bca9e72-1368-42ce-8de7-4514b05f6fbc"/>
    <ds:schemaRef ds:uri="http://schemas.microsoft.com/office/infopath/2007/PartnerControls"/>
    <ds:schemaRef ds:uri="http://purl.org/dc/elements/1.1/"/>
    <ds:schemaRef ds:uri="http://purl.org/dc/terms/"/>
    <ds:schemaRef ds:uri="http://www.w3.org/XML/1998/namespace"/>
  </ds:schemaRefs>
</ds:datastoreItem>
</file>

<file path=customXml/itemProps3.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Instrumento de Planeación</vt:lpstr>
      <vt:lpstr>Ej. Instrumento  de Planeación</vt:lpstr>
      <vt:lpstr>Instructivo Materialidad</vt:lpstr>
      <vt:lpstr>Materialidad y Concepto</vt:lpstr>
      <vt:lpstr>tablas</vt:lpstr>
      <vt:lpstr>Tablaimpacto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Martha Lucero Parra Ragua</cp:lastModifiedBy>
  <cp:revision/>
  <dcterms:created xsi:type="dcterms:W3CDTF">2023-03-13T09:44:50Z</dcterms:created>
  <dcterms:modified xsi:type="dcterms:W3CDTF">2025-07-25T15:50:01Z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